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NEXT VERSION OF BILL COMPARISON AND 36141\"/>
    </mc:Choice>
  </mc:AlternateContent>
  <bookViews>
    <workbookView xWindow="-60" yWindow="-60" windowWidth="10032" windowHeight="12816" activeTab="5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TOTAL" sheetId="7" r:id="rId6"/>
    <sheet name="Total Chart" sheetId="25" r:id="rId7"/>
    <sheet name="Prim&amp;Trans" sheetId="24" r:id="rId8"/>
    <sheet name="res # of cust" sheetId="8" r:id="rId9"/>
    <sheet name="res MWH" sheetId="15" r:id="rId10"/>
    <sheet name="non-res # of cust" sheetId="13" r:id="rId11"/>
    <sheet name="non-res MWH" sheetId="14" r:id="rId12"/>
    <sheet name="Sheet1" sheetId="35" r:id="rId13"/>
    <sheet name="NOT UPDATED - NON PTB AFF" sheetId="17" r:id="rId14"/>
    <sheet name="NOT UPDATED - SM COM" sheetId="23" r:id="rId15"/>
    <sheet name="Percentage by Class" sheetId="34" r:id="rId16"/>
    <sheet name="Number of Res Cust w a C-REP" sheetId="26" r:id="rId17"/>
    <sheet name="Sheet2" sheetId="28" r:id="rId18"/>
    <sheet name="Sheet3" sheetId="29" r:id="rId19"/>
    <sheet name="Sheet4" sheetId="30" r:id="rId20"/>
    <sheet name="Sheet5" sheetId="31" r:id="rId21"/>
    <sheet name="Sheet6" sheetId="32" r:id="rId22"/>
    <sheet name="Sheet7" sheetId="33" r:id="rId23"/>
  </sheets>
  <definedNames>
    <definedName name="_xlnm.Print_Area" localSheetId="3">'AEP North'!$A$1:$BJ$89</definedName>
    <definedName name="_xlnm.Print_Area" localSheetId="13">'NOT UPDATED - NON PTB AFF'!$A$1:$M$35</definedName>
    <definedName name="_xlnm.Print_Titles" localSheetId="1">Centerpoint!$A:$B</definedName>
    <definedName name="_xlnm.Print_Titles" localSheetId="5">TOTAL!$B:$B</definedName>
  </definedNames>
  <calcPr calcId="152511"/>
</workbook>
</file>

<file path=xl/calcChain.xml><?xml version="1.0" encoding="utf-8"?>
<calcChain xmlns="http://schemas.openxmlformats.org/spreadsheetml/2006/main">
  <c r="FH9" i="26" l="1"/>
  <c r="FI9" i="26"/>
  <c r="FJ9" i="26"/>
  <c r="FH8" i="26"/>
  <c r="FI8" i="26"/>
  <c r="FJ8" i="26"/>
  <c r="FH6" i="26"/>
  <c r="FI6" i="26"/>
  <c r="FJ6" i="26"/>
  <c r="FH5" i="26"/>
  <c r="FI5" i="26"/>
  <c r="FJ5" i="26"/>
  <c r="FH10" i="14" l="1"/>
  <c r="FI10" i="14"/>
  <c r="FJ10" i="14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J5" i="14"/>
  <c r="FH10" i="13"/>
  <c r="FI10" i="13"/>
  <c r="FJ10" i="13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10" i="15"/>
  <c r="FI10" i="15"/>
  <c r="FJ10" i="15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10" i="8"/>
  <c r="FI10" i="8"/>
  <c r="FJ10" i="8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I80" i="7" s="1"/>
  <c r="FI81" i="7" s="1"/>
  <c r="FJ78" i="7"/>
  <c r="FJ80" i="7" s="1"/>
  <c r="FK78" i="7"/>
  <c r="FI79" i="7"/>
  <c r="FJ79" i="7"/>
  <c r="FK79" i="7"/>
  <c r="FK80" i="7"/>
  <c r="FK81" i="7" s="1"/>
  <c r="FK82" i="7"/>
  <c r="FI71" i="7"/>
  <c r="FJ71" i="7"/>
  <c r="FJ73" i="7" s="1"/>
  <c r="FK71" i="7"/>
  <c r="FI72" i="7"/>
  <c r="FJ72" i="7"/>
  <c r="FK72" i="7"/>
  <c r="FI61" i="7"/>
  <c r="FJ61" i="7"/>
  <c r="FJ63" i="7" s="1"/>
  <c r="FK61" i="7"/>
  <c r="FI62" i="7"/>
  <c r="FI65" i="7" s="1"/>
  <c r="FJ62" i="7"/>
  <c r="FK62" i="7"/>
  <c r="FK63" i="7" s="1"/>
  <c r="FI63" i="7"/>
  <c r="FI64" i="7" s="1"/>
  <c r="FI51" i="7"/>
  <c r="FI53" i="7" s="1"/>
  <c r="FJ51" i="7"/>
  <c r="FJ53" i="7" s="1"/>
  <c r="FK51" i="7"/>
  <c r="FI52" i="7"/>
  <c r="FJ52" i="7"/>
  <c r="FK52" i="7"/>
  <c r="FK55" i="7" s="1"/>
  <c r="FK53" i="7"/>
  <c r="FK57" i="7" s="1"/>
  <c r="FI31" i="7"/>
  <c r="FJ31" i="7"/>
  <c r="FJ33" i="7" s="1"/>
  <c r="FK31" i="7"/>
  <c r="FI32" i="7"/>
  <c r="FJ32" i="7"/>
  <c r="FK32" i="7"/>
  <c r="FI33" i="7"/>
  <c r="FI34" i="7" s="1"/>
  <c r="FK33" i="7"/>
  <c r="FK34" i="7" s="1"/>
  <c r="FK35" i="7"/>
  <c r="FI24" i="7"/>
  <c r="FJ24" i="7"/>
  <c r="FJ26" i="7" s="1"/>
  <c r="FK24" i="7"/>
  <c r="FK26" i="7" s="1"/>
  <c r="FK27" i="7" s="1"/>
  <c r="FI25" i="7"/>
  <c r="FJ25" i="7"/>
  <c r="FK25" i="7"/>
  <c r="FI16" i="7"/>
  <c r="FJ16" i="7"/>
  <c r="FJ18" i="7" s="1"/>
  <c r="FK16" i="7"/>
  <c r="FK18" i="7" s="1"/>
  <c r="FI17" i="7"/>
  <c r="FJ17" i="7"/>
  <c r="FK17" i="7"/>
  <c r="FI18" i="7"/>
  <c r="FI20" i="7" s="1"/>
  <c r="FI8" i="7"/>
  <c r="FJ8" i="7"/>
  <c r="FJ10" i="7" s="1"/>
  <c r="FK8" i="7"/>
  <c r="FK10" i="7" s="1"/>
  <c r="FI9" i="7"/>
  <c r="FJ9" i="7"/>
  <c r="FK9" i="7"/>
  <c r="FI10" i="7"/>
  <c r="FI11" i="7" s="1"/>
  <c r="FI86" i="5"/>
  <c r="FJ86" i="5"/>
  <c r="FK86" i="5"/>
  <c r="FI85" i="5"/>
  <c r="FJ85" i="5"/>
  <c r="FJ87" i="5" s="1"/>
  <c r="FK85" i="5"/>
  <c r="FK87" i="5" s="1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I40" i="5" s="1"/>
  <c r="FI41" i="5" s="1"/>
  <c r="FJ38" i="5"/>
  <c r="FK38" i="5"/>
  <c r="FI39" i="5"/>
  <c r="FJ39" i="5"/>
  <c r="FK39" i="5"/>
  <c r="FJ40" i="5"/>
  <c r="FJ41" i="5" s="1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K89" i="5" l="1"/>
  <c r="FK88" i="5"/>
  <c r="FJ89" i="5"/>
  <c r="FJ88" i="5"/>
  <c r="FI73" i="7"/>
  <c r="FI74" i="7" s="1"/>
  <c r="FK40" i="5"/>
  <c r="FK41" i="5" s="1"/>
  <c r="FI27" i="5"/>
  <c r="FI26" i="7"/>
  <c r="FI27" i="7" s="1"/>
  <c r="FK73" i="7"/>
  <c r="FK74" i="7" s="1"/>
  <c r="FK28" i="7"/>
  <c r="FJ7" i="26" s="1"/>
  <c r="FK75" i="7"/>
  <c r="FJ6" i="24" s="1"/>
  <c r="FI82" i="7"/>
  <c r="FJ81" i="7"/>
  <c r="FJ82" i="7"/>
  <c r="FJ74" i="7"/>
  <c r="FJ75" i="7"/>
  <c r="FI6" i="24" s="1"/>
  <c r="FI75" i="7"/>
  <c r="FH6" i="24" s="1"/>
  <c r="FJ67" i="7"/>
  <c r="FJ64" i="7"/>
  <c r="FJ65" i="7"/>
  <c r="FK67" i="7"/>
  <c r="FK64" i="7"/>
  <c r="FK65" i="7"/>
  <c r="FI67" i="7"/>
  <c r="FI54" i="7"/>
  <c r="FI55" i="7"/>
  <c r="FI57" i="7"/>
  <c r="FJ57" i="7"/>
  <c r="FJ54" i="7"/>
  <c r="FJ55" i="7"/>
  <c r="FK54" i="7"/>
  <c r="FJ34" i="7"/>
  <c r="FJ35" i="7"/>
  <c r="FI35" i="7"/>
  <c r="FJ27" i="7"/>
  <c r="FJ28" i="7"/>
  <c r="FI28" i="7"/>
  <c r="FK20" i="7"/>
  <c r="FK19" i="7"/>
  <c r="FJ19" i="7"/>
  <c r="FJ20" i="7"/>
  <c r="FI19" i="7"/>
  <c r="FJ12" i="7"/>
  <c r="FJ11" i="7"/>
  <c r="FK12" i="7"/>
  <c r="FK11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K42" i="5"/>
  <c r="FJ42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J87" i="6"/>
  <c r="FJ88" i="6" s="1"/>
  <c r="FI86" i="6"/>
  <c r="FJ86" i="6"/>
  <c r="FJ89" i="6" s="1"/>
  <c r="FK86" i="6"/>
  <c r="FK89" i="6" s="1"/>
  <c r="FI85" i="6"/>
  <c r="FJ85" i="6"/>
  <c r="FK85" i="6"/>
  <c r="FK87" i="6" s="1"/>
  <c r="FK88" i="6" s="1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J42" i="6"/>
  <c r="FJ40" i="6"/>
  <c r="FJ41" i="6" s="1"/>
  <c r="FI39" i="6"/>
  <c r="FJ39" i="6"/>
  <c r="FK39" i="6"/>
  <c r="FI38" i="6"/>
  <c r="FI40" i="6" s="1"/>
  <c r="FI41" i="6" s="1"/>
  <c r="FJ38" i="6"/>
  <c r="FK38" i="6"/>
  <c r="FK40" i="6" s="1"/>
  <c r="FK41" i="6" s="1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J87" i="4"/>
  <c r="FJ88" i="4" s="1"/>
  <c r="FI86" i="4"/>
  <c r="FJ86" i="4"/>
  <c r="FJ89" i="4" s="1"/>
  <c r="FK86" i="4"/>
  <c r="FI85" i="4"/>
  <c r="FI87" i="4" s="1"/>
  <c r="FI88" i="4" s="1"/>
  <c r="FJ85" i="4"/>
  <c r="FK85" i="4"/>
  <c r="FK87" i="4" s="1"/>
  <c r="FK88" i="4" s="1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40" i="4"/>
  <c r="FI41" i="4" s="1"/>
  <c r="FI39" i="4"/>
  <c r="FI42" i="4" s="1"/>
  <c r="FJ39" i="4"/>
  <c r="FK39" i="4"/>
  <c r="FI38" i="4"/>
  <c r="FJ38" i="4"/>
  <c r="FJ40" i="4" s="1"/>
  <c r="FJ41" i="4" s="1"/>
  <c r="FK38" i="4"/>
  <c r="FK40" i="4" s="1"/>
  <c r="FK41" i="4" s="1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K42" i="6" l="1"/>
  <c r="FI42" i="6"/>
  <c r="FJ28" i="6"/>
  <c r="FK89" i="4"/>
  <c r="FI89" i="4"/>
  <c r="FJ42" i="4"/>
  <c r="FK42" i="4"/>
  <c r="FJ5" i="24"/>
  <c r="FH7" i="26"/>
  <c r="FH5" i="24"/>
  <c r="FI7" i="26"/>
  <c r="FI5" i="2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I87" i="2" s="1"/>
  <c r="FI88" i="2" s="1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I89" i="2" l="1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I42" i="2" s="1"/>
  <c r="FJ39" i="2"/>
  <c r="FJ42" i="2" s="1"/>
  <c r="FK39" i="2"/>
  <c r="FI38" i="2"/>
  <c r="FI40" i="2" s="1"/>
  <c r="FI41" i="2" s="1"/>
  <c r="FJ38" i="2"/>
  <c r="FJ40" i="2" s="1"/>
  <c r="FJ41" i="2" s="1"/>
  <c r="FK38" i="2"/>
  <c r="FK40" i="2" s="1"/>
  <c r="FI33" i="2"/>
  <c r="FI34" i="2" s="1"/>
  <c r="FJ33" i="2"/>
  <c r="FJ35" i="2" s="1"/>
  <c r="FK33" i="2"/>
  <c r="FK35" i="2" s="1"/>
  <c r="FJ89" i="2" l="1"/>
  <c r="FK42" i="2"/>
  <c r="FK41" i="2"/>
  <c r="FK89" i="2"/>
  <c r="FI74" i="2"/>
  <c r="FK67" i="2"/>
  <c r="FK65" i="2"/>
  <c r="FI35" i="2"/>
  <c r="FK34" i="2"/>
  <c r="FJ34" i="2"/>
  <c r="FK2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I28" i="2" l="1"/>
  <c r="FK26" i="2"/>
  <c r="FK27" i="2" s="1"/>
  <c r="FJ26" i="2"/>
  <c r="FJ27" i="2" s="1"/>
  <c r="FK19" i="2"/>
  <c r="FI18" i="2"/>
  <c r="FI20" i="2" s="1"/>
  <c r="FJ18" i="2"/>
  <c r="FJ20" i="2" s="1"/>
  <c r="FI19" i="2"/>
  <c r="FI11" i="2"/>
  <c r="FK75" i="1"/>
  <c r="FK74" i="1"/>
  <c r="FI73" i="1"/>
  <c r="FI75" i="1" s="1"/>
  <c r="FJ73" i="1"/>
  <c r="FJ75" i="1" s="1"/>
  <c r="FK73" i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I87" i="7" s="1"/>
  <c r="FI88" i="7" s="1"/>
  <c r="FJ85" i="1"/>
  <c r="FJ85" i="7" s="1"/>
  <c r="FJ87" i="7" s="1"/>
  <c r="FJ88" i="7" s="1"/>
  <c r="FK85" i="1"/>
  <c r="FK85" i="7" s="1"/>
  <c r="FK87" i="7" s="1"/>
  <c r="FK88" i="7" s="1"/>
  <c r="FI82" i="1"/>
  <c r="FJ82" i="1"/>
  <c r="FK82" i="1"/>
  <c r="FI81" i="1"/>
  <c r="FJ81" i="1"/>
  <c r="FK81" i="1"/>
  <c r="FI80" i="1"/>
  <c r="FJ80" i="1"/>
  <c r="FK80" i="1"/>
  <c r="FI67" i="1"/>
  <c r="FJ67" i="1"/>
  <c r="FK67" i="1"/>
  <c r="FI65" i="1"/>
  <c r="FJ65" i="1"/>
  <c r="FK65" i="1"/>
  <c r="FI64" i="1"/>
  <c r="FJ64" i="1"/>
  <c r="FK64" i="1"/>
  <c r="FI63" i="1"/>
  <c r="FJ63" i="1"/>
  <c r="FK63" i="1"/>
  <c r="FK62" i="1"/>
  <c r="FJ62" i="1"/>
  <c r="FI62" i="1"/>
  <c r="FK61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J89" i="7" l="1"/>
  <c r="FJ74" i="1"/>
  <c r="FI74" i="1"/>
  <c r="FK89" i="7"/>
  <c r="FI89" i="7"/>
  <c r="FI42" i="1"/>
  <c r="FJ28" i="1"/>
  <c r="FJ40" i="1"/>
  <c r="FI28" i="1"/>
  <c r="FI40" i="1"/>
  <c r="FK28" i="2"/>
  <c r="FJ28" i="2"/>
  <c r="FJ19" i="2"/>
  <c r="FK87" i="1"/>
  <c r="FK88" i="1" s="1"/>
  <c r="FI87" i="1"/>
  <c r="FI89" i="1" s="1"/>
  <c r="FK89" i="1"/>
  <c r="FJ87" i="1"/>
  <c r="FJ88" i="1" s="1"/>
  <c r="FK40" i="1"/>
  <c r="FK11" i="1"/>
  <c r="FK26" i="1"/>
  <c r="FK28" i="1" s="1"/>
  <c r="FE9" i="26"/>
  <c r="FF9" i="26"/>
  <c r="FG9" i="26"/>
  <c r="FE8" i="26"/>
  <c r="FF8" i="26"/>
  <c r="FG8" i="26"/>
  <c r="FE6" i="26"/>
  <c r="FF6" i="26"/>
  <c r="FG6" i="26"/>
  <c r="FE5" i="26"/>
  <c r="FF5" i="26"/>
  <c r="FG5" i="26"/>
  <c r="FE10" i="14"/>
  <c r="FF10" i="14"/>
  <c r="FG10" i="14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10" i="13"/>
  <c r="FF10" i="13"/>
  <c r="FG10" i="13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10" i="15"/>
  <c r="FF10" i="15"/>
  <c r="FG10" i="15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10" i="8"/>
  <c r="FF10" i="8"/>
  <c r="FG10" i="8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40" i="7" l="1"/>
  <c r="FJ41" i="1"/>
  <c r="FK27" i="1"/>
  <c r="FK41" i="1"/>
  <c r="FK40" i="7"/>
  <c r="FI40" i="7"/>
  <c r="FI41" i="1"/>
  <c r="FJ42" i="1"/>
  <c r="FI88" i="1"/>
  <c r="FJ89" i="1"/>
  <c r="FK42" i="1"/>
  <c r="FH80" i="7"/>
  <c r="FH81" i="7" s="1"/>
  <c r="FF79" i="7"/>
  <c r="FG79" i="7"/>
  <c r="FH79" i="7"/>
  <c r="FF78" i="7"/>
  <c r="FF80" i="7" s="1"/>
  <c r="FG78" i="7"/>
  <c r="FG80" i="7" s="1"/>
  <c r="FH78" i="7"/>
  <c r="FF72" i="7"/>
  <c r="FG72" i="7"/>
  <c r="FH72" i="7"/>
  <c r="FF71" i="7"/>
  <c r="FG71" i="7"/>
  <c r="FH71" i="7"/>
  <c r="FF67" i="7"/>
  <c r="FG67" i="7"/>
  <c r="FH67" i="7"/>
  <c r="FF65" i="7"/>
  <c r="FG65" i="7"/>
  <c r="FH65" i="7"/>
  <c r="FF64" i="7"/>
  <c r="FG64" i="7"/>
  <c r="FH64" i="7"/>
  <c r="FF63" i="7"/>
  <c r="FG63" i="7"/>
  <c r="FH63" i="7"/>
  <c r="FF62" i="7"/>
  <c r="FG62" i="7"/>
  <c r="FH62" i="7"/>
  <c r="FF61" i="7"/>
  <c r="FG61" i="7"/>
  <c r="FH61" i="7"/>
  <c r="FF57" i="7"/>
  <c r="FG57" i="7"/>
  <c r="FH57" i="7"/>
  <c r="FF55" i="7"/>
  <c r="FG55" i="7"/>
  <c r="FH55" i="7"/>
  <c r="FF54" i="7"/>
  <c r="FG54" i="7"/>
  <c r="FH54" i="7"/>
  <c r="FF53" i="7"/>
  <c r="FG53" i="7"/>
  <c r="FH53" i="7"/>
  <c r="FF52" i="7"/>
  <c r="FG52" i="7"/>
  <c r="FH52" i="7"/>
  <c r="FF51" i="7"/>
  <c r="FG51" i="7"/>
  <c r="FH51" i="7"/>
  <c r="FF35" i="7"/>
  <c r="FG35" i="7"/>
  <c r="FH35" i="7"/>
  <c r="FF34" i="7"/>
  <c r="FG34" i="7"/>
  <c r="FH34" i="7"/>
  <c r="FF33" i="7"/>
  <c r="FG33" i="7"/>
  <c r="FH33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20" i="7"/>
  <c r="FG20" i="7"/>
  <c r="FH20" i="7"/>
  <c r="FF19" i="7"/>
  <c r="FG19" i="7"/>
  <c r="FH19" i="7"/>
  <c r="FF18" i="7"/>
  <c r="FG18" i="7"/>
  <c r="FH18" i="7"/>
  <c r="FF17" i="7"/>
  <c r="FG17" i="7"/>
  <c r="FH17" i="7"/>
  <c r="FF16" i="7"/>
  <c r="FG16" i="7"/>
  <c r="FH16" i="7"/>
  <c r="FF12" i="7"/>
  <c r="FG12" i="7"/>
  <c r="FH12" i="7"/>
  <c r="FF11" i="7"/>
  <c r="FG11" i="7"/>
  <c r="FH11" i="7"/>
  <c r="FF10" i="7"/>
  <c r="FG10" i="7"/>
  <c r="FH10" i="7"/>
  <c r="FF9" i="7"/>
  <c r="FG9" i="7"/>
  <c r="FH9" i="7"/>
  <c r="FF8" i="7"/>
  <c r="FG8" i="7"/>
  <c r="FH8" i="7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H40" i="1" s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27" i="1" l="1"/>
  <c r="FG27" i="1"/>
  <c r="FI41" i="7"/>
  <c r="FI42" i="7"/>
  <c r="FK41" i="7"/>
  <c r="FK42" i="7"/>
  <c r="FJ41" i="7"/>
  <c r="FJ42" i="7"/>
  <c r="FF82" i="7"/>
  <c r="FF81" i="7"/>
  <c r="FG82" i="7"/>
  <c r="FG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5" i="7"/>
  <c r="FG6" i="24" s="1"/>
  <c r="FH74" i="1"/>
  <c r="FG89" i="1"/>
  <c r="FH41" i="1"/>
  <c r="FG41" i="1"/>
  <c r="FG26" i="7"/>
  <c r="FG27" i="7" s="1"/>
  <c r="FH42" i="1"/>
  <c r="FF28" i="1"/>
  <c r="FF74" i="1"/>
  <c r="FF75" i="1"/>
  <c r="FF87" i="1"/>
  <c r="FF88" i="1" s="1"/>
  <c r="FF86" i="5"/>
  <c r="FG86" i="5"/>
  <c r="FH86" i="5"/>
  <c r="FF85" i="5"/>
  <c r="FF87" i="5" s="1"/>
  <c r="FF88" i="5" s="1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F40" i="5" s="1"/>
  <c r="FF41" i="5" s="1"/>
  <c r="FG38" i="5"/>
  <c r="FG40" i="5" s="1"/>
  <c r="FG41" i="5" s="1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G87" i="6" s="1"/>
  <c r="FG88" i="6" s="1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F40" i="6" s="1"/>
  <c r="FF41" i="6" s="1"/>
  <c r="FG38" i="6"/>
  <c r="FG40" i="6" s="1"/>
  <c r="FG41" i="6" s="1"/>
  <c r="FH38" i="6"/>
  <c r="FH40" i="6" s="1"/>
  <c r="FH41" i="6" s="1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G42" i="4" s="1"/>
  <c r="FF38" i="4"/>
  <c r="FG38" i="4"/>
  <c r="FG40" i="4" s="1"/>
  <c r="FG41" i="4" s="1"/>
  <c r="FH38" i="4"/>
  <c r="FF35" i="4"/>
  <c r="FG35" i="4"/>
  <c r="FH35" i="4"/>
  <c r="FF34" i="4"/>
  <c r="FG34" i="4"/>
  <c r="FH34" i="4"/>
  <c r="FF33" i="4"/>
  <c r="FG33" i="4"/>
  <c r="FH33" i="4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G87" i="5" l="1"/>
  <c r="FG88" i="5" s="1"/>
  <c r="FG27" i="5"/>
  <c r="FF87" i="6"/>
  <c r="FF88" i="6" s="1"/>
  <c r="FF89" i="5"/>
  <c r="FH87" i="5"/>
  <c r="FH88" i="5" s="1"/>
  <c r="FH27" i="5"/>
  <c r="FF42" i="5"/>
  <c r="FH40" i="5"/>
  <c r="FH41" i="5" s="1"/>
  <c r="FG74" i="6"/>
  <c r="FH75" i="6"/>
  <c r="FH89" i="6"/>
  <c r="FH87" i="6"/>
  <c r="FH88" i="6" s="1"/>
  <c r="FH42" i="6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G89" i="5"/>
  <c r="FH42" i="5"/>
  <c r="FG42" i="5"/>
  <c r="FF27" i="5"/>
  <c r="FG89" i="6"/>
  <c r="FF89" i="6"/>
  <c r="FF74" i="6"/>
  <c r="FG42" i="6"/>
  <c r="FF42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H89" i="5" l="1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26"/>
  <c r="FC9" i="26"/>
  <c r="FD9" i="26"/>
  <c r="FB8" i="26"/>
  <c r="FC8" i="26"/>
  <c r="FD8" i="26"/>
  <c r="FB6" i="26"/>
  <c r="FC6" i="26"/>
  <c r="FD6" i="26"/>
  <c r="FB5" i="26"/>
  <c r="FC5" i="26"/>
  <c r="FD5" i="26"/>
  <c r="FB10" i="14"/>
  <c r="FC10" i="14"/>
  <c r="FD10" i="1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10" i="13"/>
  <c r="FC10" i="13"/>
  <c r="FD10" i="13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10" i="15"/>
  <c r="FC10" i="15"/>
  <c r="FD10" i="15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10" i="8"/>
  <c r="FC10" i="8"/>
  <c r="FD10" i="8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D80" i="7"/>
  <c r="FD81" i="7" s="1"/>
  <c r="FC79" i="7"/>
  <c r="FD79" i="7"/>
  <c r="FE79" i="7"/>
  <c r="FC78" i="7"/>
  <c r="FD78" i="7"/>
  <c r="FE78" i="7"/>
  <c r="FE80" i="7" s="1"/>
  <c r="FE81" i="7" s="1"/>
  <c r="FC72" i="7"/>
  <c r="FD72" i="7"/>
  <c r="FE72" i="7"/>
  <c r="FC71" i="7"/>
  <c r="FD71" i="7"/>
  <c r="FE71" i="7"/>
  <c r="FC67" i="7"/>
  <c r="FD67" i="7"/>
  <c r="FE67" i="7"/>
  <c r="FC65" i="7"/>
  <c r="FD65" i="7"/>
  <c r="FE65" i="7"/>
  <c r="FC64" i="7"/>
  <c r="FD64" i="7"/>
  <c r="FE64" i="7"/>
  <c r="FC63" i="7"/>
  <c r="FD63" i="7"/>
  <c r="FE63" i="7"/>
  <c r="FC62" i="7"/>
  <c r="FD62" i="7"/>
  <c r="FE62" i="7"/>
  <c r="FC61" i="7"/>
  <c r="FD61" i="7"/>
  <c r="FE61" i="7"/>
  <c r="FC57" i="7"/>
  <c r="FD57" i="7"/>
  <c r="FE57" i="7"/>
  <c r="FC55" i="7"/>
  <c r="FD55" i="7"/>
  <c r="FE55" i="7"/>
  <c r="FC54" i="7"/>
  <c r="FD54" i="7"/>
  <c r="FE54" i="7"/>
  <c r="FC53" i="7"/>
  <c r="FD53" i="7"/>
  <c r="FE53" i="7"/>
  <c r="FC52" i="7"/>
  <c r="FD52" i="7"/>
  <c r="FE52" i="7"/>
  <c r="FC51" i="7"/>
  <c r="FD51" i="7"/>
  <c r="FE51" i="7"/>
  <c r="FC35" i="7"/>
  <c r="FD35" i="7"/>
  <c r="FE35" i="7"/>
  <c r="FC34" i="7"/>
  <c r="FD34" i="7"/>
  <c r="FE34" i="7"/>
  <c r="FC33" i="7"/>
  <c r="FD33" i="7"/>
  <c r="FE33" i="7"/>
  <c r="FC32" i="7"/>
  <c r="FD32" i="7"/>
  <c r="FE32" i="7"/>
  <c r="FC31" i="7"/>
  <c r="FD31" i="7"/>
  <c r="FE31" i="7"/>
  <c r="FC25" i="7"/>
  <c r="FD25" i="7"/>
  <c r="FE25" i="7"/>
  <c r="FC24" i="7"/>
  <c r="FD24" i="7"/>
  <c r="FE24" i="7"/>
  <c r="FC20" i="7"/>
  <c r="FD20" i="7"/>
  <c r="FE20" i="7"/>
  <c r="FC19" i="7"/>
  <c r="FD19" i="7"/>
  <c r="FE19" i="7"/>
  <c r="FC18" i="7"/>
  <c r="FD18" i="7"/>
  <c r="FE18" i="7"/>
  <c r="FC17" i="7"/>
  <c r="FD17" i="7"/>
  <c r="FE17" i="7"/>
  <c r="FC16" i="7"/>
  <c r="FD16" i="7"/>
  <c r="FE16" i="7"/>
  <c r="FC12" i="7"/>
  <c r="FD12" i="7"/>
  <c r="FE12" i="7"/>
  <c r="FC11" i="7"/>
  <c r="FD11" i="7"/>
  <c r="FE11" i="7"/>
  <c r="FC10" i="7"/>
  <c r="FD10" i="7"/>
  <c r="FE10" i="7"/>
  <c r="FC9" i="7"/>
  <c r="FD9" i="7"/>
  <c r="FE9" i="7"/>
  <c r="FC8" i="7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E40" i="6" s="1"/>
  <c r="FE41" i="6" s="1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C35" i="4"/>
  <c r="FD35" i="4"/>
  <c r="FE35" i="4"/>
  <c r="FC34" i="4"/>
  <c r="FD34" i="4"/>
  <c r="FE34" i="4"/>
  <c r="FC33" i="4"/>
  <c r="FD33" i="4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E28" i="6" l="1"/>
  <c r="FD81" i="4"/>
  <c r="FC81" i="4"/>
  <c r="FE82" i="7"/>
  <c r="FD82" i="7"/>
  <c r="FC82" i="7"/>
  <c r="FE74" i="6"/>
  <c r="FD28" i="6"/>
  <c r="FD40" i="6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E42" i="6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C89" i="6"/>
  <c r="FD75" i="6"/>
  <c r="FD41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D40" i="5" l="1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89" i="5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D42" i="5" l="1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A53" i="7" s="1"/>
  <c r="FB51" i="7"/>
  <c r="FB53" i="7" s="1"/>
  <c r="EZ32" i="7"/>
  <c r="FA32" i="7"/>
  <c r="FB32" i="7"/>
  <c r="EZ31" i="7"/>
  <c r="FA31" i="7"/>
  <c r="FB31" i="7"/>
  <c r="EZ9" i="7"/>
  <c r="FA9" i="7"/>
  <c r="FB9" i="7"/>
  <c r="EZ8" i="7"/>
  <c r="FA8" i="7"/>
  <c r="FB8" i="7"/>
  <c r="FB10" i="7" s="1"/>
  <c r="FB11" i="7" s="1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E88" i="1" l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FA80" i="7"/>
  <c r="FA10" i="7"/>
  <c r="FB80" i="7"/>
  <c r="FB81" i="7" s="1"/>
  <c r="FA57" i="7"/>
  <c r="FA54" i="7"/>
  <c r="FB33" i="7"/>
  <c r="FB34" i="7" s="1"/>
  <c r="EZ10" i="7"/>
  <c r="EZ11" i="7" s="1"/>
  <c r="FB12" i="7"/>
  <c r="FA5" i="26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0" i="15" s="1"/>
  <c r="FB54" i="7"/>
  <c r="FA11" i="7"/>
  <c r="FA12" i="7"/>
  <c r="EZ54" i="7"/>
  <c r="FA35" i="7"/>
  <c r="EZ8" i="26" s="1"/>
  <c r="FA9" i="26"/>
  <c r="FA82" i="7"/>
  <c r="FA81" i="7"/>
  <c r="EZ55" i="7"/>
  <c r="EY10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EZ42" i="5"/>
  <c r="FB27" i="5"/>
  <c r="FB64" i="5"/>
  <c r="EZ81" i="5"/>
  <c r="FA55" i="7"/>
  <c r="EZ10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FA40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FB35" i="4"/>
  <c r="FA34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B89" i="5" l="1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0" i="8" s="1"/>
  <c r="EZ57" i="7"/>
  <c r="FB35" i="7"/>
  <c r="FA8" i="26" s="1"/>
  <c r="FA10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9" i="26"/>
  <c r="EY5" i="26"/>
  <c r="FA38" i="4"/>
  <c r="EZ42" i="6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EZ5" i="26"/>
  <c r="EZ10" i="8"/>
  <c r="FA75" i="6"/>
  <c r="EZ75" i="6"/>
  <c r="FA41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87" i="4"/>
  <c r="FB89" i="4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FB42" i="6" l="1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0" i="14" s="1"/>
  <c r="FB64" i="1"/>
  <c r="FA38" i="2"/>
  <c r="FA40" i="2" s="1"/>
  <c r="FA41" i="2" s="1"/>
  <c r="EZ86" i="2"/>
  <c r="EZ86" i="7" s="1"/>
  <c r="FB42" i="4"/>
  <c r="FA38" i="1"/>
  <c r="FA16" i="7"/>
  <c r="FB64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EZ65" i="7"/>
  <c r="EY10" i="14" s="1"/>
  <c r="FA73" i="7"/>
  <c r="FB73" i="1"/>
  <c r="FB74" i="1" s="1"/>
  <c r="FA86" i="1"/>
  <c r="FA86" i="7" s="1"/>
  <c r="FA57" i="2"/>
  <c r="FA63" i="2"/>
  <c r="FA85" i="7"/>
  <c r="FA39" i="1"/>
  <c r="FA39" i="7" s="1"/>
  <c r="FA17" i="7"/>
  <c r="FB65" i="7"/>
  <c r="FA10" i="14" s="1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FB38" i="7" s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A27" i="1" l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EZ7" i="26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FA67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Y75" i="5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55" i="7"/>
  <c r="EV10" i="15" s="1"/>
  <c r="EW10" i="7"/>
  <c r="EW57" i="7" s="1"/>
  <c r="EX12" i="7"/>
  <c r="EW10" i="8" s="1"/>
  <c r="EZ40" i="1"/>
  <c r="EX10" i="8"/>
  <c r="EX5" i="26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X42" i="5" l="1"/>
  <c r="FA41" i="1"/>
  <c r="EX89" i="5"/>
  <c r="EW41" i="5"/>
  <c r="FA89" i="7"/>
  <c r="EW74" i="5"/>
  <c r="EW9" i="26"/>
  <c r="EW5" i="26"/>
  <c r="FA10" i="13"/>
  <c r="FA89" i="1"/>
  <c r="EY54" i="7"/>
  <c r="EY55" i="7"/>
  <c r="EX10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0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0" i="15" s="1"/>
  <c r="EZ42" i="1"/>
  <c r="FB41" i="1"/>
  <c r="EV5" i="26"/>
  <c r="EV10" i="8"/>
  <c r="EX82" i="7"/>
  <c r="EW82" i="7"/>
  <c r="EY35" i="7"/>
  <c r="EX8" i="26" s="1"/>
  <c r="EW34" i="7"/>
  <c r="EY82" i="7"/>
  <c r="EY89" i="5"/>
  <c r="EY42" i="5"/>
  <c r="FB89" i="7" l="1"/>
  <c r="FA7" i="26"/>
  <c r="FA5" i="24"/>
  <c r="EZ6" i="26"/>
  <c r="EZ10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W89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42" i="6" l="1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Y18" i="7" s="1"/>
  <c r="EY19" i="7" s="1"/>
  <c r="EX25" i="7"/>
  <c r="EX57" i="1"/>
  <c r="EX61" i="7"/>
  <c r="EX63" i="7" s="1"/>
  <c r="EX65" i="7" s="1"/>
  <c r="EW10" i="14" s="1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X40" i="2"/>
  <c r="EX42" i="2" s="1"/>
  <c r="EY42" i="2"/>
  <c r="EW27" i="2"/>
  <c r="EX34" i="2"/>
  <c r="EW35" i="2"/>
  <c r="EW18" i="1"/>
  <c r="EX38" i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X39" i="7" s="1"/>
  <c r="EY63" i="7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38" i="7"/>
  <c r="EX82" i="1"/>
  <c r="EX35" i="1"/>
  <c r="EV62" i="1"/>
  <c r="EY28" i="2" l="1"/>
  <c r="EX75" i="1"/>
  <c r="EW42" i="2"/>
  <c r="EW86" i="7"/>
  <c r="EW87" i="7" s="1"/>
  <c r="EW88" i="7" s="1"/>
  <c r="EY87" i="1"/>
  <c r="EY89" i="1" s="1"/>
  <c r="EW63" i="7"/>
  <c r="EW67" i="7" s="1"/>
  <c r="EY65" i="7"/>
  <c r="EX10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0" i="13" s="1"/>
  <c r="EX67" i="7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V10" i="13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X64" i="7"/>
  <c r="EW38" i="7"/>
  <c r="EW19" i="1"/>
  <c r="EW20" i="1"/>
  <c r="EV5" i="13" s="1"/>
  <c r="EY88" i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X89" i="7" l="1"/>
  <c r="EX41" i="1"/>
  <c r="EW75" i="7"/>
  <c r="EV6" i="24" s="1"/>
  <c r="EX28" i="7"/>
  <c r="EW7" i="26" s="1"/>
  <c r="EW65" i="7"/>
  <c r="EV10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0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0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42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26" i="7" l="1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0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0" i="15" s="1"/>
  <c r="EV19" i="2"/>
  <c r="EV20" i="2"/>
  <c r="EU6" i="13" s="1"/>
  <c r="EU18" i="4"/>
  <c r="EU19" i="4" s="1"/>
  <c r="EU85" i="4"/>
  <c r="EV11" i="6"/>
  <c r="EV39" i="6"/>
  <c r="EV40" i="6" s="1"/>
  <c r="EV12" i="7"/>
  <c r="EU5" i="26" s="1"/>
  <c r="ET9" i="26"/>
  <c r="EV25" i="7"/>
  <c r="EV26" i="7" s="1"/>
  <c r="EV28" i="7" s="1"/>
  <c r="EV18" i="4"/>
  <c r="EV86" i="4"/>
  <c r="EU87" i="4"/>
  <c r="EU88" i="4" s="1"/>
  <c r="EV89" i="2"/>
  <c r="ET28" i="2"/>
  <c r="EY42" i="7"/>
  <c r="EU42" i="2"/>
  <c r="EV42" i="2"/>
  <c r="EV42" i="1"/>
  <c r="ET87" i="6"/>
  <c r="ET88" i="6" s="1"/>
  <c r="EV81" i="4"/>
  <c r="EV88" i="1"/>
  <c r="EV89" i="1"/>
  <c r="EU87" i="1"/>
  <c r="EU89" i="1" s="1"/>
  <c r="EV55" i="7"/>
  <c r="EU10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T41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6" i="7" s="1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T28" i="7" l="1"/>
  <c r="ES5" i="24" s="1"/>
  <c r="EV39" i="7"/>
  <c r="EV85" i="7"/>
  <c r="ET39" i="7"/>
  <c r="EV89" i="6"/>
  <c r="EV88" i="6"/>
  <c r="ET89" i="6"/>
  <c r="EU89" i="4"/>
  <c r="EV87" i="4"/>
  <c r="EV88" i="4" s="1"/>
  <c r="ES5" i="26"/>
  <c r="ES10" i="8"/>
  <c r="EU10" i="8"/>
  <c r="EU7" i="26"/>
  <c r="EU5" i="24"/>
  <c r="EV19" i="7"/>
  <c r="EV20" i="7"/>
  <c r="EU10" i="13" s="1"/>
  <c r="EV41" i="6"/>
  <c r="EV42" i="6"/>
  <c r="EU19" i="7"/>
  <c r="EU20" i="7"/>
  <c r="EU65" i="7"/>
  <c r="ET10" i="14" s="1"/>
  <c r="EU64" i="7"/>
  <c r="EU67" i="7"/>
  <c r="EV65" i="7"/>
  <c r="EU10" i="14" s="1"/>
  <c r="EV64" i="7"/>
  <c r="EV67" i="7"/>
  <c r="ET67" i="7"/>
  <c r="ET64" i="7"/>
  <c r="ET65" i="7"/>
  <c r="ES10" i="14" s="1"/>
  <c r="ET19" i="7"/>
  <c r="ET20" i="7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S10" i="13"/>
  <c r="ES6" i="26"/>
  <c r="EV87" i="5"/>
  <c r="EV88" i="5" s="1"/>
  <c r="EU89" i="6"/>
  <c r="ET42" i="6"/>
  <c r="EU41" i="6"/>
  <c r="EU87" i="5"/>
  <c r="EU88" i="5" s="1"/>
  <c r="EU86" i="7"/>
  <c r="ET27" i="5"/>
  <c r="EV34" i="5"/>
  <c r="ET75" i="6"/>
  <c r="ET28" i="4"/>
  <c r="ET42" i="4"/>
  <c r="EV87" i="7"/>
  <c r="EV88" i="7" s="1"/>
  <c r="EV89" i="5"/>
  <c r="ET34" i="5"/>
  <c r="EV40" i="5"/>
  <c r="EV40" i="7" s="1"/>
  <c r="EU28" i="6"/>
  <c r="ET7" i="26"/>
  <c r="EV89" i="4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R53" i="7" s="1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S7" i="26" l="1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0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R12" i="7"/>
  <c r="EQ9" i="26" s="1"/>
  <c r="EQ53" i="7"/>
  <c r="EQ55" i="7" s="1"/>
  <c r="EP10" i="15" s="1"/>
  <c r="EQ10" i="7"/>
  <c r="EQ11" i="7" s="1"/>
  <c r="ES53" i="7"/>
  <c r="ES54" i="7" s="1"/>
  <c r="ER54" i="7"/>
  <c r="ER57" i="7"/>
  <c r="ER55" i="7"/>
  <c r="EQ10" i="15" s="1"/>
  <c r="EQ87" i="4"/>
  <c r="EQ88" i="4" s="1"/>
  <c r="EU89" i="5"/>
  <c r="EV89" i="7"/>
  <c r="ET75" i="5"/>
  <c r="ET88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U89" i="7" l="1"/>
  <c r="EU41" i="7"/>
  <c r="ET89" i="7"/>
  <c r="EQ54" i="7"/>
  <c r="EQ10" i="8"/>
  <c r="ES55" i="7"/>
  <c r="ER10" i="15" s="1"/>
  <c r="ET41" i="5"/>
  <c r="ET42" i="5"/>
  <c r="ET40" i="7"/>
  <c r="ET42" i="7" s="1"/>
  <c r="EQ89" i="4"/>
  <c r="ES12" i="7"/>
  <c r="ER5" i="26" s="1"/>
  <c r="ER75" i="4"/>
  <c r="ES88" i="4"/>
  <c r="EQ5" i="26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R10" i="8" l="1"/>
  <c r="ET41" i="7"/>
  <c r="ER9" i="26"/>
  <c r="EP10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S67" i="7" s="1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S65" i="7"/>
  <c r="ER10" i="14" s="1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75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Q28" i="1"/>
  <c r="EP39" i="5"/>
  <c r="EP10" i="5"/>
  <c r="EP72" i="6"/>
  <c r="EO72" i="6"/>
  <c r="EN72" i="6"/>
  <c r="EO62" i="6"/>
  <c r="EP25" i="6"/>
  <c r="ES19" i="7" l="1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0" i="14" s="1"/>
  <c r="EQ67" i="7"/>
  <c r="EQ20" i="1"/>
  <c r="EP5" i="13" s="1"/>
  <c r="EQ19" i="1"/>
  <c r="EQ7" i="26"/>
  <c r="EQ5" i="24"/>
  <c r="EQ67" i="1"/>
  <c r="ER87" i="1"/>
  <c r="ER88" i="1" s="1"/>
  <c r="ER10" i="13"/>
  <c r="EQ87" i="1"/>
  <c r="EQ88" i="1" s="1"/>
  <c r="EP6" i="26"/>
  <c r="EP10" i="13"/>
  <c r="ER65" i="7"/>
  <c r="EQ10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Q40" i="7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R89" i="1" l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Q41" i="7"/>
  <c r="EQ42" i="7"/>
  <c r="EP53" i="7"/>
  <c r="EP55" i="7" s="1"/>
  <c r="EO10" i="15" s="1"/>
  <c r="EO80" i="7"/>
  <c r="EO81" i="7" s="1"/>
  <c r="EO53" i="7"/>
  <c r="EO55" i="7" s="1"/>
  <c r="EN10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P89" i="5" l="1"/>
  <c r="EO89" i="5"/>
  <c r="EN57" i="7"/>
  <c r="EN65" i="5"/>
  <c r="EM9" i="14" s="1"/>
  <c r="ES42" i="7"/>
  <c r="EP12" i="7"/>
  <c r="EO9" i="26" s="1"/>
  <c r="EQ6" i="26"/>
  <c r="EQ10" i="13"/>
  <c r="EP54" i="7"/>
  <c r="EN55" i="7"/>
  <c r="EM10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0" i="8"/>
  <c r="EN10" i="8"/>
  <c r="EM10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P89" i="2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6" i="7" s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P75" i="4" l="1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63" i="7"/>
  <c r="EO64" i="7" s="1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N87" i="7" s="1"/>
  <c r="EN88" i="7" s="1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O40" i="1" l="1"/>
  <c r="EO40" i="7" s="1"/>
  <c r="EO20" i="7"/>
  <c r="EN10" i="13" s="1"/>
  <c r="EP63" i="7"/>
  <c r="EP65" i="7" s="1"/>
  <c r="EO10" i="14" s="1"/>
  <c r="EN20" i="7"/>
  <c r="EP20" i="7"/>
  <c r="EO10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0" i="14" s="1"/>
  <c r="EO89" i="4"/>
  <c r="EN89" i="1"/>
  <c r="EN41" i="1"/>
  <c r="EP27" i="1"/>
  <c r="EN42" i="1"/>
  <c r="EO42" i="4"/>
  <c r="EO67" i="7"/>
  <c r="EO65" i="7"/>
  <c r="EN10" i="14" s="1"/>
  <c r="EN41" i="7"/>
  <c r="EP89" i="1"/>
  <c r="EO75" i="1"/>
  <c r="EN89" i="7"/>
  <c r="EO89" i="1"/>
  <c r="EO88" i="1"/>
  <c r="EO28" i="1"/>
  <c r="EO42" i="1"/>
  <c r="EP74" i="1"/>
  <c r="EO64" i="1"/>
  <c r="EN27" i="1"/>
  <c r="EP19" i="1"/>
  <c r="EN20" i="1"/>
  <c r="EM5" i="13" s="1"/>
  <c r="EM8" i="2"/>
  <c r="EO41" i="1" l="1"/>
  <c r="EP41" i="1"/>
  <c r="EP64" i="7"/>
  <c r="EP67" i="7"/>
  <c r="EN6" i="26"/>
  <c r="EM7" i="26"/>
  <c r="EM10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0" i="15" s="1"/>
  <c r="EM87" i="5"/>
  <c r="EM88" i="5" s="1"/>
  <c r="EM10" i="7"/>
  <c r="EM11" i="7" s="1"/>
  <c r="EL53" i="7"/>
  <c r="EL55" i="7" s="1"/>
  <c r="EK10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0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5" i="2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0" i="8" s="1"/>
  <c r="EK57" i="1"/>
  <c r="EL54" i="1"/>
  <c r="EM19" i="4"/>
  <c r="EK38" i="1"/>
  <c r="EK26" i="1"/>
  <c r="EK28" i="1" s="1"/>
  <c r="EK54" i="1"/>
  <c r="EK73" i="1"/>
  <c r="EK75" i="1" s="1"/>
  <c r="EJ10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K9" i="26"/>
  <c r="EK5" i="26"/>
  <c r="EL40" i="4"/>
  <c r="EL41" i="4" s="1"/>
  <c r="EL89" i="2"/>
  <c r="EL85" i="7"/>
  <c r="EM89" i="4"/>
  <c r="EK39" i="7"/>
  <c r="EL87" i="4"/>
  <c r="EL88" i="4" s="1"/>
  <c r="EK40" i="4"/>
  <c r="EK42" i="4" s="1"/>
  <c r="EK27" i="4"/>
  <c r="EK88" i="4"/>
  <c r="EK89" i="4"/>
  <c r="EL39" i="7"/>
  <c r="EL5" i="26"/>
  <c r="EL9" i="26"/>
  <c r="EL10" i="8"/>
  <c r="EK64" i="4"/>
  <c r="EK67" i="4"/>
  <c r="EL64" i="4"/>
  <c r="EL67" i="4"/>
  <c r="EK20" i="7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L28" i="1" l="1"/>
  <c r="EM40" i="1"/>
  <c r="EL86" i="7"/>
  <c r="EL87" i="7" s="1"/>
  <c r="EL88" i="7" s="1"/>
  <c r="EK74" i="1"/>
  <c r="EM75" i="1"/>
  <c r="EL74" i="1"/>
  <c r="EL10" i="13"/>
  <c r="EM87" i="1"/>
  <c r="EM88" i="1" s="1"/>
  <c r="EL40" i="1"/>
  <c r="EL41" i="1" s="1"/>
  <c r="EK27" i="1"/>
  <c r="EM65" i="7"/>
  <c r="EL10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M40" i="7"/>
  <c r="EM42" i="7" s="1"/>
  <c r="EM42" i="1"/>
  <c r="EM41" i="1"/>
  <c r="EK65" i="7"/>
  <c r="EJ10" i="14" s="1"/>
  <c r="EK67" i="7"/>
  <c r="EK64" i="7"/>
  <c r="EK67" i="1"/>
  <c r="EK64" i="1"/>
  <c r="EK65" i="1"/>
  <c r="EJ5" i="14" s="1"/>
  <c r="EJ5" i="24"/>
  <c r="EK6" i="26"/>
  <c r="EK10" i="13"/>
  <c r="EL63" i="7"/>
  <c r="EL64" i="7" s="1"/>
  <c r="EM19" i="7"/>
  <c r="EI10" i="7"/>
  <c r="EI11" i="7" s="1"/>
  <c r="EH53" i="7"/>
  <c r="EH55" i="7" s="1"/>
  <c r="EG10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0" i="13"/>
  <c r="EI53" i="7"/>
  <c r="EI55" i="7" s="1"/>
  <c r="EH10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L42" i="1" l="1"/>
  <c r="EH54" i="7"/>
  <c r="EL5" i="24"/>
  <c r="EJ57" i="7"/>
  <c r="EM89" i="7"/>
  <c r="EM89" i="1"/>
  <c r="EL40" i="7"/>
  <c r="EL41" i="7" s="1"/>
  <c r="EJ55" i="7"/>
  <c r="EI10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0" i="14" s="1"/>
  <c r="EH57" i="7"/>
  <c r="EI12" i="7"/>
  <c r="EH5" i="26" s="1"/>
  <c r="EL89" i="7"/>
  <c r="EG5" i="26"/>
  <c r="EG10" i="8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J40" i="5" l="1"/>
  <c r="EJ41" i="5" s="1"/>
  <c r="EI40" i="5"/>
  <c r="EI41" i="5" s="1"/>
  <c r="EJ88" i="5"/>
  <c r="EI5" i="26"/>
  <c r="EI10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0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I42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J42" i="5" l="1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0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0" i="14" s="1"/>
  <c r="EI6" i="26"/>
  <c r="EI10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0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0" i="13"/>
  <c r="EG6" i="26"/>
  <c r="EJ42" i="1"/>
  <c r="EH41" i="1"/>
  <c r="EJ41" i="1"/>
  <c r="EI7" i="26"/>
  <c r="EI5" i="24"/>
  <c r="EH40" i="7"/>
  <c r="EH42" i="7" s="1"/>
  <c r="EI42" i="1"/>
  <c r="EH6" i="26"/>
  <c r="EH10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0" i="15" s="1"/>
  <c r="EE10" i="7"/>
  <c r="EE11" i="7" s="1"/>
  <c r="EG10" i="7"/>
  <c r="EG11" i="7" s="1"/>
  <c r="EG33" i="7"/>
  <c r="EG34" i="7" s="1"/>
  <c r="EE53" i="7"/>
  <c r="EE55" i="7" s="1"/>
  <c r="ED10" i="15" s="1"/>
  <c r="EF10" i="7"/>
  <c r="EF12" i="7" s="1"/>
  <c r="EE80" i="7"/>
  <c r="EE81" i="7" s="1"/>
  <c r="EG54" i="7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F42" i="4" l="1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0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0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0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0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0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0" i="13" s="1"/>
  <c r="EE63" i="7"/>
  <c r="EE64" i="7" s="1"/>
  <c r="EE18" i="7"/>
  <c r="EE20" i="7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D6" i="26"/>
  <c r="ED10" i="13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0" i="14" s="1"/>
  <c r="EF28" i="7"/>
  <c r="EG73" i="7"/>
  <c r="EG74" i="7" s="1"/>
  <c r="EE67" i="7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E6" i="26" l="1"/>
  <c r="EE65" i="7"/>
  <c r="ED10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0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53" i="7"/>
  <c r="EB57" i="7" s="1"/>
  <c r="EB40" i="6"/>
  <c r="EB41" i="6" s="1"/>
  <c r="EC40" i="6"/>
  <c r="EC42" i="6" s="1"/>
  <c r="EC81" i="6"/>
  <c r="ED53" i="7"/>
  <c r="ED54" i="7" s="1"/>
  <c r="EC53" i="7"/>
  <c r="EC57" i="7" s="1"/>
  <c r="EB11" i="7"/>
  <c r="EB12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D27" i="6" l="1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0" i="15" s="1"/>
  <c r="EB55" i="7"/>
  <c r="EA10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0" i="15" s="1"/>
  <c r="EC89" i="6"/>
  <c r="EC41" i="6"/>
  <c r="EC82" i="4"/>
  <c r="EC27" i="4"/>
  <c r="EC34" i="4"/>
  <c r="ED34" i="7"/>
  <c r="EC54" i="7"/>
  <c r="EA9" i="26"/>
  <c r="EA5" i="26"/>
  <c r="EA10" i="8"/>
  <c r="EB89" i="6"/>
  <c r="EB27" i="6"/>
  <c r="EB81" i="4"/>
  <c r="EC87" i="4"/>
  <c r="EC88" i="4" s="1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B9" i="26" l="1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0" i="8"/>
  <c r="EC10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40" i="2"/>
  <c r="EB42" i="2" s="1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D89" i="4" l="1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0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B40" i="7"/>
  <c r="EB41" i="2"/>
  <c r="EC40" i="7"/>
  <c r="EC41" i="2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B20" i="7" l="1"/>
  <c r="EA6" i="26" s="1"/>
  <c r="EC65" i="7"/>
  <c r="EB10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0" i="14" s="1"/>
  <c r="ED67" i="7"/>
  <c r="ED64" i="7"/>
  <c r="EB10" i="13"/>
  <c r="EA10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C75" i="5"/>
  <c r="ED81" i="5"/>
  <c r="ED28" i="5"/>
  <c r="EB41" i="7"/>
  <c r="EB42" i="7"/>
  <c r="ED42" i="7"/>
  <c r="EC41" i="7"/>
  <c r="EC42" i="7"/>
  <c r="EB89" i="5"/>
  <c r="ED65" i="5"/>
  <c r="EC9" i="14" s="1"/>
  <c r="ED64" i="5"/>
  <c r="EC64" i="5"/>
  <c r="EB64" i="5"/>
  <c r="EB65" i="5"/>
  <c r="EA9" i="14" s="1"/>
  <c r="EB7" i="26" l="1"/>
  <c r="EC5" i="24"/>
  <c r="EC6" i="26"/>
  <c r="EC10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0" i="15" s="1"/>
  <c r="DZ53" i="7"/>
  <c r="DZ55" i="7" s="1"/>
  <c r="DY10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0" i="8" s="1"/>
  <c r="EA41" i="2"/>
  <c r="EA54" i="7"/>
  <c r="EA57" i="7"/>
  <c r="DZ54" i="7"/>
  <c r="DY11" i="7"/>
  <c r="DY57" i="7"/>
  <c r="DY55" i="7"/>
  <c r="DX10" i="15" s="1"/>
  <c r="DX9" i="26"/>
  <c r="DX5" i="26"/>
  <c r="DX10" i="8"/>
  <c r="DY74" i="2"/>
  <c r="DZ42" i="2"/>
  <c r="DZ81" i="7"/>
  <c r="DY35" i="7"/>
  <c r="DX8" i="26" s="1"/>
  <c r="DZ74" i="2"/>
  <c r="EA82" i="7"/>
  <c r="DZ34" i="7"/>
  <c r="DY81" i="7"/>
  <c r="EA34" i="7"/>
  <c r="DY5" i="26" l="1"/>
  <c r="DZ10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0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87" i="4"/>
  <c r="DZ88" i="4" s="1"/>
  <c r="EA65" i="7"/>
  <c r="DZ10" i="14" s="1"/>
  <c r="DY20" i="7"/>
  <c r="DX10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0" i="14" s="1"/>
  <c r="DZ19" i="4"/>
  <c r="DZ20" i="4"/>
  <c r="DY7" i="13" s="1"/>
  <c r="EA75" i="4"/>
  <c r="DY75" i="4"/>
  <c r="DZ19" i="7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DZ89" i="7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4" l="1"/>
  <c r="DX5" i="24"/>
  <c r="DX6" i="26"/>
  <c r="DZ20" i="7"/>
  <c r="DZ67" i="7"/>
  <c r="DY88" i="4"/>
  <c r="DY89" i="7"/>
  <c r="DZ10" i="13"/>
  <c r="EA89" i="4"/>
  <c r="EA89" i="7"/>
  <c r="DV57" i="7"/>
  <c r="DV55" i="7"/>
  <c r="DU10" i="15" s="1"/>
  <c r="DV12" i="7"/>
  <c r="DU5" i="26" s="1"/>
  <c r="DX57" i="7"/>
  <c r="DX55" i="7"/>
  <c r="DW10" i="15" s="1"/>
  <c r="DX54" i="7"/>
  <c r="DV54" i="7"/>
  <c r="DW57" i="7"/>
  <c r="DZ41" i="7"/>
  <c r="DX12" i="7"/>
  <c r="DW12" i="7"/>
  <c r="DW55" i="7"/>
  <c r="DV10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0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0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0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0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W75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V75" i="2" l="1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0" i="14" s="1"/>
  <c r="DW67" i="7"/>
  <c r="DV88" i="6"/>
  <c r="DW64" i="7"/>
  <c r="DV75" i="7"/>
  <c r="DU6" i="24" s="1"/>
  <c r="DW74" i="7"/>
  <c r="DW65" i="7"/>
  <c r="DV10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0" i="13"/>
  <c r="DV6" i="26"/>
  <c r="DX20" i="7"/>
  <c r="DX67" i="7"/>
  <c r="DV65" i="7"/>
  <c r="DU10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S87" i="4" s="1"/>
  <c r="DS88" i="4" s="1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0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0" i="13"/>
  <c r="DT11" i="6"/>
  <c r="DU38" i="6"/>
  <c r="DU40" i="6" s="1"/>
  <c r="DU41" i="6" s="1"/>
  <c r="DT85" i="6"/>
  <c r="DU86" i="6"/>
  <c r="DT10" i="7"/>
  <c r="DT11" i="7" s="1"/>
  <c r="DT53" i="7"/>
  <c r="DT55" i="7" s="1"/>
  <c r="DS10" i="15" s="1"/>
  <c r="DS53" i="7"/>
  <c r="DS54" i="7" s="1"/>
  <c r="DU10" i="7"/>
  <c r="DU53" i="7"/>
  <c r="DU55" i="7" s="1"/>
  <c r="DT10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T87" i="6" l="1"/>
  <c r="DT88" i="6" s="1"/>
  <c r="DS63" i="7"/>
  <c r="DS26" i="7"/>
  <c r="DS27" i="7" s="1"/>
  <c r="DU26" i="7"/>
  <c r="DU28" i="7" s="1"/>
  <c r="DT5" i="24" s="1"/>
  <c r="DU20" i="2"/>
  <c r="DT6" i="13" s="1"/>
  <c r="DU19" i="2"/>
  <c r="DS64" i="7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S65" i="7"/>
  <c r="DR10" i="14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10" i="8"/>
  <c r="DS57" i="7"/>
  <c r="DT85" i="7"/>
  <c r="DU86" i="7"/>
  <c r="DS42" i="6"/>
  <c r="DU11" i="7"/>
  <c r="DT54" i="7"/>
  <c r="DS55" i="7"/>
  <c r="DR10" i="15" s="1"/>
  <c r="DT63" i="7"/>
  <c r="DS86" i="7"/>
  <c r="DU12" i="7"/>
  <c r="DS12" i="7"/>
  <c r="DU42" i="6"/>
  <c r="DT42" i="4"/>
  <c r="DS42" i="5"/>
  <c r="DT42" i="6"/>
  <c r="DS89" i="4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T40" i="2"/>
  <c r="DT41" i="2" s="1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S28" i="2" l="1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0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0" i="14" s="1"/>
  <c r="DT64" i="7"/>
  <c r="DT67" i="7"/>
  <c r="DT10" i="8"/>
  <c r="DT5" i="26"/>
  <c r="DT9" i="26"/>
  <c r="DR5" i="26"/>
  <c r="DR10" i="8"/>
  <c r="DR9" i="26"/>
  <c r="DT42" i="2"/>
  <c r="DT81" i="1"/>
  <c r="DS89" i="2"/>
  <c r="DU28" i="1"/>
  <c r="DS35" i="1"/>
  <c r="DT35" i="1"/>
  <c r="DT27" i="1"/>
  <c r="DT42" i="1"/>
  <c r="DT40" i="7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89" i="7" l="1"/>
  <c r="DT89" i="2"/>
  <c r="DU40" i="7"/>
  <c r="DU41" i="7" s="1"/>
  <c r="DU42" i="2"/>
  <c r="DS6" i="26"/>
  <c r="DR5" i="24"/>
  <c r="DU20" i="7"/>
  <c r="DU19" i="7"/>
  <c r="DU65" i="7"/>
  <c r="DT10" i="14" s="1"/>
  <c r="DU64" i="7"/>
  <c r="DU67" i="7"/>
  <c r="DR6" i="26"/>
  <c r="DR10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0" i="15" s="1"/>
  <c r="DQ10" i="7"/>
  <c r="DQ11" i="7" s="1"/>
  <c r="DR53" i="7"/>
  <c r="DR55" i="7" s="1"/>
  <c r="DQ10" i="15" s="1"/>
  <c r="DQ53" i="7"/>
  <c r="DQ55" i="7" s="1"/>
  <c r="DP10" i="15" s="1"/>
  <c r="DP10" i="7"/>
  <c r="DP11" i="7" s="1"/>
  <c r="DQ12" i="7"/>
  <c r="DT41" i="7"/>
  <c r="DT42" i="7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U42" i="7" l="1"/>
  <c r="DR54" i="7"/>
  <c r="DT6" i="26"/>
  <c r="DT10" i="13"/>
  <c r="DQ57" i="7"/>
  <c r="DQ54" i="7"/>
  <c r="DP54" i="7"/>
  <c r="DP57" i="7"/>
  <c r="DQ10" i="8"/>
  <c r="DQ5" i="26"/>
  <c r="DQ9" i="26"/>
  <c r="DP10" i="8"/>
  <c r="DP9" i="26"/>
  <c r="DP5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0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0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0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Q6" i="26"/>
  <c r="DP67" i="6"/>
  <c r="DP65" i="6"/>
  <c r="DO8" i="14" s="1"/>
  <c r="DP11" i="6"/>
  <c r="DP73" i="6"/>
  <c r="DP74" i="6" s="1"/>
  <c r="DQ61" i="7"/>
  <c r="DQ63" i="7" s="1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P75" i="6" l="1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0" i="14" s="1"/>
  <c r="DQ64" i="7"/>
  <c r="DQ67" i="7"/>
  <c r="DP63" i="7"/>
  <c r="DP67" i="7" s="1"/>
  <c r="DP75" i="7"/>
  <c r="DO6" i="24" s="1"/>
  <c r="DR64" i="6"/>
  <c r="DQ65" i="7"/>
  <c r="DP10" i="14" s="1"/>
  <c r="DQ75" i="7"/>
  <c r="DP6" i="24" s="1"/>
  <c r="DP10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0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0" i="8"/>
  <c r="DL9" i="26"/>
  <c r="DL5" i="26"/>
  <c r="DN10" i="8"/>
  <c r="DN9" i="26"/>
  <c r="DN5" i="26"/>
  <c r="DM10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O16" i="7"/>
  <c r="DN57" i="5"/>
  <c r="DN73" i="5"/>
  <c r="DN74" i="5" s="1"/>
  <c r="DO17" i="7"/>
  <c r="DM85" i="5"/>
  <c r="DM87" i="5" s="1"/>
  <c r="DM88" i="5" s="1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4" i="5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0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O18" i="7"/>
  <c r="DO19" i="7" s="1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O75" i="5" l="1"/>
  <c r="DN75" i="2"/>
  <c r="DN75" i="5"/>
  <c r="DN87" i="2"/>
  <c r="DN88" i="2" s="1"/>
  <c r="DN64" i="2"/>
  <c r="DM20" i="2"/>
  <c r="DL6" i="13" s="1"/>
  <c r="DO88" i="6"/>
  <c r="DN42" i="5"/>
  <c r="DM63" i="7"/>
  <c r="DM65" i="7" s="1"/>
  <c r="DL10" i="14" s="1"/>
  <c r="DM27" i="2"/>
  <c r="DM89" i="5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0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0" i="15" s="1"/>
  <c r="DN67" i="2"/>
  <c r="DO75" i="2"/>
  <c r="DO57" i="7"/>
  <c r="DO54" i="7"/>
  <c r="DO55" i="7"/>
  <c r="DN10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N89" i="2" l="1"/>
  <c r="DM64" i="7"/>
  <c r="DM67" i="7"/>
  <c r="DL10" i="13"/>
  <c r="DL6" i="26"/>
  <c r="DM10" i="13"/>
  <c r="DM6" i="26"/>
  <c r="DN10" i="13"/>
  <c r="DN6" i="26"/>
  <c r="DO75" i="7"/>
  <c r="DN6" i="24" s="1"/>
  <c r="DM5" i="24"/>
  <c r="DM7" i="26"/>
  <c r="DM75" i="7"/>
  <c r="DL6" i="24" s="1"/>
  <c r="DN89" i="7"/>
  <c r="DO65" i="7"/>
  <c r="DN10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0" i="15" s="1"/>
  <c r="DK51" i="2"/>
  <c r="DK51" i="7" s="1"/>
  <c r="DK53" i="7" s="1"/>
  <c r="DK55" i="7" s="1"/>
  <c r="DJ10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0" i="8"/>
  <c r="DK9" i="26"/>
  <c r="DK5" i="26"/>
  <c r="DK10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0" i="14" s="1"/>
  <c r="DL18" i="7"/>
  <c r="DL19" i="7" s="1"/>
  <c r="DK26" i="7"/>
  <c r="DK73" i="7"/>
  <c r="DK74" i="7" s="1"/>
  <c r="DL26" i="7"/>
  <c r="DL27" i="7" s="1"/>
  <c r="DK63" i="7"/>
  <c r="DK65" i="7" s="1"/>
  <c r="DJ10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0" i="13"/>
  <c r="DK6" i="26"/>
  <c r="DJ6" i="26"/>
  <c r="DJ10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0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0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DH40" i="1" s="1"/>
  <c r="DH41" i="1" s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0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87" i="1" s="1"/>
  <c r="DI9" i="26"/>
  <c r="DI7" i="26"/>
  <c r="DI5" i="24"/>
  <c r="DH53" i="7"/>
  <c r="DH55" i="7" s="1"/>
  <c r="DG10" i="15" s="1"/>
  <c r="DI6" i="26"/>
  <c r="DI10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0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5" i="5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0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0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0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0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CX87" i="6" l="1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0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R7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0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0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0" i="15" s="1"/>
  <c r="DH82" i="7"/>
  <c r="DA73" i="7"/>
  <c r="CZ63" i="7"/>
  <c r="CZ65" i="7" s="1"/>
  <c r="CY10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0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CT75" i="6"/>
  <c r="DC54" i="7"/>
  <c r="DC55" i="7"/>
  <c r="DB10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0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0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O75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0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0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0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0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0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0" i="8" s="1"/>
  <c r="DA89" i="1"/>
  <c r="DA57" i="7"/>
  <c r="CX65" i="7"/>
  <c r="CW10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0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0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0" i="15" s="1"/>
  <c r="CT53" i="7"/>
  <c r="CT55" i="7" s="1"/>
  <c r="CS10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Q74" i="5"/>
  <c r="CQ75" i="5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L87" i="1"/>
  <c r="CL88" i="1" s="1"/>
  <c r="CM55" i="1"/>
  <c r="CL5" i="15" s="1"/>
  <c r="CL35" i="1"/>
  <c r="CM28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T26" i="7" l="1"/>
  <c r="CR28" i="2"/>
  <c r="CR87" i="1"/>
  <c r="CR88" i="1" s="1"/>
  <c r="CO87" i="6"/>
  <c r="CM63" i="4"/>
  <c r="CM64" i="4" s="1"/>
  <c r="CN86" i="2"/>
  <c r="CN86" i="5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0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0" i="8"/>
  <c r="DG10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0" i="13"/>
  <c r="DD20" i="7"/>
  <c r="DC6" i="26" s="1"/>
  <c r="DG67" i="7"/>
  <c r="DG65" i="7"/>
  <c r="DF10" i="14" s="1"/>
  <c r="DA65" i="7"/>
  <c r="CZ10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0" i="14" s="1"/>
  <c r="DB20" i="7"/>
  <c r="DA10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0" i="8"/>
  <c r="DD28" i="7"/>
  <c r="DC5" i="24" s="1"/>
  <c r="CZ74" i="7"/>
  <c r="DI20" i="7"/>
  <c r="DH6" i="26" s="1"/>
  <c r="DE67" i="7"/>
  <c r="DB65" i="7"/>
  <c r="DA10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0" i="14" s="1"/>
  <c r="DH9" i="26"/>
  <c r="CS54" i="7"/>
  <c r="DF65" i="7"/>
  <c r="DE10" i="14" s="1"/>
  <c r="DG28" i="7"/>
  <c r="DF7" i="26" s="1"/>
  <c r="DH67" i="7"/>
  <c r="CR26" i="7"/>
  <c r="CR27" i="7" s="1"/>
  <c r="CX10" i="13"/>
  <c r="DF67" i="7"/>
  <c r="DF75" i="7"/>
  <c r="DE6" i="24" s="1"/>
  <c r="DH20" i="7"/>
  <c r="DG6" i="26" s="1"/>
  <c r="CT63" i="7"/>
  <c r="CT65" i="7" s="1"/>
  <c r="CS10" i="14" s="1"/>
  <c r="CW10" i="8"/>
  <c r="DE5" i="26"/>
  <c r="CX67" i="7"/>
  <c r="CY5" i="24"/>
  <c r="DE65" i="7"/>
  <c r="DD10" i="14" s="1"/>
  <c r="DG20" i="7"/>
  <c r="DF10" i="13" s="1"/>
  <c r="CR57" i="7"/>
  <c r="CR55" i="7"/>
  <c r="CQ10" i="15" s="1"/>
  <c r="CR18" i="7"/>
  <c r="CR19" i="7" s="1"/>
  <c r="CU10" i="8"/>
  <c r="CW9" i="26"/>
  <c r="CZ27" i="7"/>
  <c r="DI67" i="7"/>
  <c r="CR63" i="7"/>
  <c r="CR64" i="7" s="1"/>
  <c r="CZ10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0" i="8"/>
  <c r="CW74" i="7"/>
  <c r="CR12" i="7"/>
  <c r="CQ5" i="26" s="1"/>
  <c r="CY5" i="26"/>
  <c r="CT9" i="26"/>
  <c r="DC5" i="26"/>
  <c r="CV9" i="26"/>
  <c r="CV10" i="8"/>
  <c r="CZ67" i="7"/>
  <c r="CZ20" i="7"/>
  <c r="CL64" i="2"/>
  <c r="CT41" i="4"/>
  <c r="CT42" i="4"/>
  <c r="CR88" i="4"/>
  <c r="CV19" i="7"/>
  <c r="CV20" i="7"/>
  <c r="CT27" i="7"/>
  <c r="CT28" i="7"/>
  <c r="CS5" i="24" s="1"/>
  <c r="CW65" i="7"/>
  <c r="CV10" i="14" s="1"/>
  <c r="CW64" i="7"/>
  <c r="CO88" i="6"/>
  <c r="CO89" i="6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0" i="8"/>
  <c r="DF42" i="1"/>
  <c r="DE10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0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0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N87" i="5"/>
  <c r="CN88" i="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M87" i="5" l="1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D85" i="2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E87" i="6" s="1"/>
  <c r="CE88" i="6" s="1"/>
  <c r="CG12" i="6"/>
  <c r="CF8" i="8" s="1"/>
  <c r="CG57" i="6"/>
  <c r="CN67" i="6"/>
  <c r="CN75" i="6"/>
  <c r="DC10" i="13"/>
  <c r="DB10" i="13"/>
  <c r="CC35" i="5"/>
  <c r="DC42" i="7"/>
  <c r="CL89" i="6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0" i="14" s="1"/>
  <c r="CV67" i="7"/>
  <c r="CV65" i="7"/>
  <c r="CU10" i="14" s="1"/>
  <c r="CS10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0" i="13" s="1"/>
  <c r="CT74" i="7"/>
  <c r="CT67" i="7"/>
  <c r="CW67" i="7"/>
  <c r="DH10" i="13"/>
  <c r="CW10" i="13"/>
  <c r="CS74" i="7"/>
  <c r="DG10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C40" i="1" s="1"/>
  <c r="CC41" i="1" s="1"/>
  <c r="CD39" i="1"/>
  <c r="CD55" i="1"/>
  <c r="CC5" i="15" s="1"/>
  <c r="CG40" i="6"/>
  <c r="CG41" i="6" s="1"/>
  <c r="CG85" i="6"/>
  <c r="CG87" i="6" s="1"/>
  <c r="CG88" i="6" s="1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D87" i="2"/>
  <c r="CD88" i="2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H26" i="7" s="1"/>
  <c r="CH28" i="7" s="1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0" i="13"/>
  <c r="CO73" i="7"/>
  <c r="CO74" i="7" s="1"/>
  <c r="DF6" i="26"/>
  <c r="DF5" i="24"/>
  <c r="CQ9" i="26"/>
  <c r="CP40" i="7"/>
  <c r="CP42" i="7" s="1"/>
  <c r="CY42" i="7"/>
  <c r="DF42" i="7"/>
  <c r="CQ10" i="8"/>
  <c r="DH89" i="7"/>
  <c r="CY10" i="13"/>
  <c r="CY6" i="26"/>
  <c r="CR65" i="7"/>
  <c r="CQ10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87" i="6"/>
  <c r="CF88" i="6" s="1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0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0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0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0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28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0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0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0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87" i="2"/>
  <c r="CC88" i="2" s="1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E87" i="1" l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0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0" i="14" s="1"/>
  <c r="CC87" i="1"/>
  <c r="CC89" i="1" s="1"/>
  <c r="CI39" i="7"/>
  <c r="CH28" i="2"/>
  <c r="CE75" i="5"/>
  <c r="CI86" i="7"/>
  <c r="CK86" i="7"/>
  <c r="CK39" i="7"/>
  <c r="CT10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C42" i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0" i="14" s="1"/>
  <c r="CP28" i="7"/>
  <c r="CO7" i="26" s="1"/>
  <c r="CO75" i="7"/>
  <c r="CN6" i="24" s="1"/>
  <c r="CN42" i="7"/>
  <c r="CN75" i="7"/>
  <c r="CM6" i="24" s="1"/>
  <c r="CJ18" i="7"/>
  <c r="CQ10" i="13"/>
  <c r="CG41" i="5"/>
  <c r="CG42" i="5"/>
  <c r="CE88" i="5"/>
  <c r="CE89" i="5"/>
  <c r="CF89" i="5"/>
  <c r="CF88" i="5"/>
  <c r="CG86" i="7"/>
  <c r="CH74" i="6"/>
  <c r="CH75" i="6"/>
  <c r="CD42" i="5"/>
  <c r="CC75" i="5"/>
  <c r="CC89" i="6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0" i="15" s="1"/>
  <c r="CH67" i="6"/>
  <c r="CF75" i="1"/>
  <c r="CD87" i="1"/>
  <c r="CD88" i="1" s="1"/>
  <c r="CF89" i="2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0" i="14" s="1"/>
  <c r="CO82" i="7"/>
  <c r="CI35" i="7"/>
  <c r="CH8" i="26" s="1"/>
  <c r="CV89" i="7"/>
  <c r="CQ65" i="7"/>
  <c r="CP10" i="14" s="1"/>
  <c r="CF42" i="2"/>
  <c r="CF41" i="2"/>
  <c r="CJ75" i="7"/>
  <c r="CI6" i="24" s="1"/>
  <c r="CJ74" i="7"/>
  <c r="CF67" i="2"/>
  <c r="CF64" i="2"/>
  <c r="CG40" i="2"/>
  <c r="CG41" i="2" s="1"/>
  <c r="CJ28" i="1"/>
  <c r="CK89" i="5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H40" i="7" s="1"/>
  <c r="CH42" i="7" s="1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G89" i="6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0" i="13"/>
  <c r="CR6" i="26"/>
  <c r="CN27" i="7"/>
  <c r="CF55" i="7"/>
  <c r="CE10" i="15" s="1"/>
  <c r="CH55" i="7"/>
  <c r="CG10" i="15" s="1"/>
  <c r="CL28" i="7"/>
  <c r="CK5" i="24" s="1"/>
  <c r="CR42" i="7"/>
  <c r="CR88" i="7"/>
  <c r="CS41" i="7"/>
  <c r="CF10" i="8"/>
  <c r="CF9" i="26"/>
  <c r="CF5" i="26"/>
  <c r="CG5" i="24"/>
  <c r="CG7" i="26"/>
  <c r="CK10" i="8"/>
  <c r="CK9" i="26"/>
  <c r="CK5" i="26"/>
  <c r="CP7" i="26"/>
  <c r="CP5" i="24"/>
  <c r="CO5" i="26"/>
  <c r="CO10" i="8"/>
  <c r="CO9" i="26"/>
  <c r="CG10" i="8"/>
  <c r="CG9" i="26"/>
  <c r="CG5" i="26"/>
  <c r="CE10" i="13"/>
  <c r="CF5" i="24"/>
  <c r="CF7" i="26"/>
  <c r="CI5" i="24"/>
  <c r="CI7" i="26"/>
  <c r="CN10" i="13"/>
  <c r="CN6" i="26"/>
  <c r="CP10" i="13"/>
  <c r="CP6" i="26"/>
  <c r="CJ10" i="8"/>
  <c r="CJ9" i="26"/>
  <c r="CJ5" i="26"/>
  <c r="CM5" i="24"/>
  <c r="CM7" i="26"/>
  <c r="CH10" i="8"/>
  <c r="CH9" i="26"/>
  <c r="CH5" i="26"/>
  <c r="CL10" i="13"/>
  <c r="CL6" i="26"/>
  <c r="CI10" i="8"/>
  <c r="CI9" i="26"/>
  <c r="CI5" i="26"/>
  <c r="CM10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0" i="14" s="1"/>
  <c r="CP11" i="7"/>
  <c r="CQ12" i="7"/>
  <c r="CO57" i="7"/>
  <c r="CO55" i="7"/>
  <c r="CN10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0" i="15" s="1"/>
  <c r="CL67" i="7"/>
  <c r="CM67" i="7"/>
  <c r="CL11" i="7"/>
  <c r="CN67" i="7"/>
  <c r="CN11" i="7"/>
  <c r="CL35" i="7"/>
  <c r="CK8" i="26" s="1"/>
  <c r="CM19" i="7"/>
  <c r="CL20" i="7"/>
  <c r="CN65" i="7"/>
  <c r="CM10" i="14" s="1"/>
  <c r="CN55" i="7"/>
  <c r="CM10" i="15" s="1"/>
  <c r="CM35" i="7"/>
  <c r="CL8" i="26" s="1"/>
  <c r="CN20" i="7"/>
  <c r="CM57" i="7"/>
  <c r="CN89" i="7"/>
  <c r="CM55" i="7"/>
  <c r="CL10" i="15" s="1"/>
  <c r="CM28" i="7"/>
  <c r="CH11" i="7"/>
  <c r="CP34" i="7"/>
  <c r="CG34" i="7"/>
  <c r="CM42" i="7"/>
  <c r="CJ41" i="4"/>
  <c r="CI55" i="7"/>
  <c r="CH10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0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H42" i="2"/>
  <c r="CF34" i="7"/>
  <c r="CH27" i="7"/>
  <c r="CF28" i="7"/>
  <c r="CC41" i="2"/>
  <c r="CF12" i="7"/>
  <c r="CG82" i="7"/>
  <c r="CH82" i="7"/>
  <c r="CH88" i="5"/>
  <c r="CG75" i="5"/>
  <c r="CG55" i="7"/>
  <c r="CF10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Y34" i="4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BB33" i="7"/>
  <c r="BB34" i="7" s="1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7" i="5" s="1"/>
  <c r="J89" i="5" s="1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74" i="2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40" i="6" s="1"/>
  <c r="BY41" i="6" s="1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BQ40" i="6" l="1"/>
  <c r="BQ41" i="6" s="1"/>
  <c r="CK89" i="2"/>
  <c r="H87" i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U73" i="5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O63" i="1"/>
  <c r="BQ86" i="6"/>
  <c r="BS86" i="1"/>
  <c r="BT86" i="5"/>
  <c r="BT63" i="2"/>
  <c r="BV73" i="2"/>
  <c r="BV74" i="2" s="1"/>
  <c r="BX85" i="2"/>
  <c r="BX87" i="2" s="1"/>
  <c r="BX88" i="2" s="1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C63" i="1"/>
  <c r="BC39" i="4"/>
  <c r="BD86" i="4"/>
  <c r="BF18" i="5"/>
  <c r="BF63" i="2"/>
  <c r="BF71" i="7"/>
  <c r="BE16" i="7"/>
  <c r="BG39" i="1"/>
  <c r="BE86" i="5"/>
  <c r="BH63" i="5"/>
  <c r="BJ85" i="5"/>
  <c r="BI63" i="2"/>
  <c r="BI63" i="1"/>
  <c r="BI67" i="1" s="1"/>
  <c r="BK39" i="1"/>
  <c r="BM39" i="1"/>
  <c r="BR12" i="2"/>
  <c r="BQ6" i="8" s="1"/>
  <c r="BM38" i="2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0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O40" i="4"/>
  <c r="O41" i="4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AN74" i="5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T40" i="1" s="1"/>
  <c r="AT42" i="1" s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M40" i="1" s="1"/>
  <c r="BM42" i="1" s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0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0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0" i="13"/>
  <c r="BO53" i="7"/>
  <c r="BO55" i="7" s="1"/>
  <c r="BN10" i="15" s="1"/>
  <c r="BY53" i="7"/>
  <c r="BY55" i="7" s="1"/>
  <c r="BX10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8" i="5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AQ75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AQ75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AX28" i="1"/>
  <c r="BG35" i="7"/>
  <c r="BF8" i="26" s="1"/>
  <c r="AK27" i="1"/>
  <c r="L34" i="1"/>
  <c r="BX34" i="1"/>
  <c r="CE42" i="1"/>
  <c r="AF34" i="1"/>
  <c r="AX40" i="1"/>
  <c r="AX41" i="1" s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BC35" i="7"/>
  <c r="BB8" i="26" s="1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BH74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BS74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W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0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CB27" i="1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BB87" i="2"/>
  <c r="BB88" i="2" s="1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R74" i="4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H86" i="7" s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Q42" i="6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B75" i="5"/>
  <c r="BB74" i="5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K75" i="5"/>
  <c r="AK74" i="5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0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L40" i="2" s="1"/>
  <c r="BL41" i="2" s="1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W87" i="2" s="1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0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0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0" i="14" s="1"/>
  <c r="CH41" i="7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0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K40" i="6"/>
  <c r="BK41" i="6" s="1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0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J88" i="5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Q87" i="5"/>
  <c r="BQ88" i="5" s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H89" i="1"/>
  <c r="H88" i="1"/>
  <c r="C87" i="2"/>
  <c r="C88" i="2" s="1"/>
  <c r="F89" i="5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U75" i="5"/>
  <c r="U74" i="5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B87" i="5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B86" i="7" s="1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87" i="1" s="1"/>
  <c r="BA73" i="1"/>
  <c r="BA74" i="1" s="1"/>
  <c r="BI74" i="4"/>
  <c r="BI75" i="4"/>
  <c r="BC75" i="4"/>
  <c r="AY18" i="4"/>
  <c r="AY38" i="4"/>
  <c r="BA63" i="4"/>
  <c r="BA65" i="4" s="1"/>
  <c r="AZ7" i="14" s="1"/>
  <c r="BA85" i="4"/>
  <c r="BA85" i="7" s="1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0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0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I87" i="2" s="1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S40" i="2" s="1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BJ87" i="5"/>
  <c r="BJ88" i="5" s="1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X87" i="5" s="1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0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0" i="15" s="1"/>
  <c r="P53" i="7"/>
  <c r="P55" i="7" s="1"/>
  <c r="O10" i="15" s="1"/>
  <c r="Q10" i="7"/>
  <c r="R10" i="7"/>
  <c r="R12" i="7" s="1"/>
  <c r="T53" i="7"/>
  <c r="T55" i="7" s="1"/>
  <c r="S10" i="15" s="1"/>
  <c r="X53" i="7"/>
  <c r="X54" i="7" s="1"/>
  <c r="AA53" i="7"/>
  <c r="AA55" i="7" s="1"/>
  <c r="Z10" i="15" s="1"/>
  <c r="AC53" i="7"/>
  <c r="AC55" i="7" s="1"/>
  <c r="AB10" i="15" s="1"/>
  <c r="AG10" i="7"/>
  <c r="AG11" i="7" s="1"/>
  <c r="AG53" i="7"/>
  <c r="AG54" i="7" s="1"/>
  <c r="AH10" i="7"/>
  <c r="AH11" i="7" s="1"/>
  <c r="AH53" i="7"/>
  <c r="AH54" i="7" s="1"/>
  <c r="AI53" i="7"/>
  <c r="AI55" i="7" s="1"/>
  <c r="AH10" i="15" s="1"/>
  <c r="AJ53" i="7"/>
  <c r="AJ54" i="7" s="1"/>
  <c r="AL10" i="7"/>
  <c r="AL12" i="7" s="1"/>
  <c r="AV10" i="7"/>
  <c r="AV12" i="7" s="1"/>
  <c r="AW10" i="7"/>
  <c r="AS61" i="7"/>
  <c r="AZ39" i="1"/>
  <c r="AZ40" i="1" s="1"/>
  <c r="AZ41" i="1" s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0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0" i="13"/>
  <c r="CG6" i="26"/>
  <c r="CE10" i="8"/>
  <c r="CE9" i="26"/>
  <c r="CE5" i="26"/>
  <c r="CE5" i="24"/>
  <c r="CE7" i="26"/>
  <c r="CP9" i="26"/>
  <c r="CP5" i="26"/>
  <c r="CP10" i="8"/>
  <c r="CO10" i="13"/>
  <c r="CO6" i="26"/>
  <c r="AU80" i="7"/>
  <c r="AU82" i="7" s="1"/>
  <c r="CL5" i="24"/>
  <c r="CL7" i="26"/>
  <c r="CN7" i="26"/>
  <c r="CN5" i="24"/>
  <c r="AM80" i="7"/>
  <c r="AM82" i="7" s="1"/>
  <c r="CJ10" i="13"/>
  <c r="CJ6" i="26"/>
  <c r="CM10" i="13"/>
  <c r="CM6" i="26"/>
  <c r="CK10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0" i="15" s="1"/>
  <c r="I10" i="7"/>
  <c r="J53" i="7"/>
  <c r="J55" i="7" s="1"/>
  <c r="I10" i="15" s="1"/>
  <c r="AE53" i="7"/>
  <c r="AE55" i="7" s="1"/>
  <c r="AD10" i="15" s="1"/>
  <c r="J63" i="7"/>
  <c r="J65" i="7" s="1"/>
  <c r="I10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0" i="15" s="1"/>
  <c r="D10" i="7"/>
  <c r="D12" i="7" s="1"/>
  <c r="Z10" i="7"/>
  <c r="Z11" i="7" s="1"/>
  <c r="AN53" i="7"/>
  <c r="AN55" i="7" s="1"/>
  <c r="AM10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B74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D89" i="5"/>
  <c r="E89" i="5"/>
  <c r="G89" i="5"/>
  <c r="I89" i="5"/>
  <c r="K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0" i="14" s="1"/>
  <c r="D63" i="7"/>
  <c r="D64" i="7" s="1"/>
  <c r="CJ89" i="1"/>
  <c r="M38" i="7"/>
  <c r="AO33" i="7"/>
  <c r="AA10" i="7"/>
  <c r="AI80" i="7"/>
  <c r="AI33" i="7"/>
  <c r="N18" i="7"/>
  <c r="H63" i="7"/>
  <c r="H65" i="7" s="1"/>
  <c r="G10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0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0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0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0" i="15" s="1"/>
  <c r="BZ55" i="1"/>
  <c r="BY5" i="15" s="1"/>
  <c r="BZ54" i="1"/>
  <c r="CA27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V74" i="5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Q75" i="1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N87" i="5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0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0" i="15" s="1"/>
  <c r="BG12" i="2"/>
  <c r="BF6" i="8" s="1"/>
  <c r="BG10" i="7"/>
  <c r="BG53" i="7"/>
  <c r="BG55" i="7" s="1"/>
  <c r="BF10" i="15" s="1"/>
  <c r="BI18" i="2"/>
  <c r="BH10" i="7"/>
  <c r="BL82" i="5"/>
  <c r="BL82" i="1"/>
  <c r="BK80" i="7"/>
  <c r="BU82" i="4"/>
  <c r="BO82" i="4"/>
  <c r="BM82" i="4"/>
  <c r="BK82" i="4"/>
  <c r="BV67" i="4"/>
  <c r="BM40" i="2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CK89" i="7" l="1"/>
  <c r="BH26" i="7"/>
  <c r="BN75" i="4"/>
  <c r="BN87" i="4"/>
  <c r="BI87" i="1"/>
  <c r="K88" i="1"/>
  <c r="BY39" i="7"/>
  <c r="BE87" i="5"/>
  <c r="BE89" i="5" s="1"/>
  <c r="AX26" i="7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H28" i="6"/>
  <c r="AN26" i="7"/>
  <c r="AN27" i="7" s="1"/>
  <c r="BV75" i="1"/>
  <c r="I88" i="1"/>
  <c r="AJ74" i="6"/>
  <c r="AB73" i="7"/>
  <c r="AB74" i="7" s="1"/>
  <c r="BT73" i="7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AB87" i="7" s="1"/>
  <c r="AB88" i="7" s="1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0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0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0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AO41" i="4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0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0" i="13" s="1"/>
  <c r="BX12" i="7"/>
  <c r="BW9" i="26" s="1"/>
  <c r="AP86" i="7"/>
  <c r="BK67" i="1"/>
  <c r="BM63" i="7"/>
  <c r="BM67" i="7" s="1"/>
  <c r="AT39" i="7"/>
  <c r="BO63" i="7"/>
  <c r="BO65" i="7" s="1"/>
  <c r="BN10" i="14" s="1"/>
  <c r="BO18" i="7"/>
  <c r="BO19" i="7" s="1"/>
  <c r="BH74" i="1"/>
  <c r="BM65" i="1"/>
  <c r="BL5" i="14" s="1"/>
  <c r="BM67" i="1"/>
  <c r="BM64" i="1"/>
  <c r="BO67" i="1"/>
  <c r="BQ18" i="7"/>
  <c r="BQ19" i="7" s="1"/>
  <c r="CI10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0" i="14" s="1"/>
  <c r="S18" i="7"/>
  <c r="S19" i="7" s="1"/>
  <c r="BO54" i="7"/>
  <c r="Q18" i="7"/>
  <c r="Q19" i="7" s="1"/>
  <c r="BM89" i="6"/>
  <c r="BM88" i="6"/>
  <c r="CC55" i="7"/>
  <c r="CB10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0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0" i="15" s="1"/>
  <c r="J64" i="7"/>
  <c r="V12" i="7"/>
  <c r="U10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BW89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0" i="15" s="1"/>
  <c r="Y57" i="7"/>
  <c r="CD12" i="7"/>
  <c r="CC10" i="8" s="1"/>
  <c r="T18" i="7"/>
  <c r="T20" i="7" s="1"/>
  <c r="O63" i="7"/>
  <c r="O65" i="7" s="1"/>
  <c r="N10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AX42" i="1"/>
  <c r="L41" i="1"/>
  <c r="BZ42" i="1"/>
  <c r="AJ42" i="1"/>
  <c r="E42" i="1"/>
  <c r="BT42" i="1"/>
  <c r="AN42" i="1"/>
  <c r="AX89" i="4"/>
  <c r="O87" i="4"/>
  <c r="O88" i="4" s="1"/>
  <c r="H89" i="4"/>
  <c r="BA87" i="4"/>
  <c r="BA89" i="4" s="1"/>
  <c r="AS82" i="7"/>
  <c r="P75" i="4"/>
  <c r="BN86" i="7"/>
  <c r="BN87" i="7" s="1"/>
  <c r="BN89" i="7" s="1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BQ87" i="7" s="1"/>
  <c r="BQ88" i="7" s="1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0" i="14" s="1"/>
  <c r="B10" i="13"/>
  <c r="B6" i="26"/>
  <c r="BR57" i="7"/>
  <c r="BX81" i="7"/>
  <c r="BB11" i="7"/>
  <c r="BR81" i="7"/>
  <c r="AJ55" i="7"/>
  <c r="AI10" i="15" s="1"/>
  <c r="E34" i="7"/>
  <c r="BR54" i="7"/>
  <c r="C19" i="7"/>
  <c r="E75" i="7"/>
  <c r="D6" i="24" s="1"/>
  <c r="CB55" i="7"/>
  <c r="CA10" i="15" s="1"/>
  <c r="Y12" i="7"/>
  <c r="X10" i="8" s="1"/>
  <c r="O82" i="7"/>
  <c r="AG18" i="7"/>
  <c r="AG20" i="7" s="1"/>
  <c r="AF10" i="13" s="1"/>
  <c r="AW63" i="7"/>
  <c r="AW65" i="7" s="1"/>
  <c r="AV10" i="14" s="1"/>
  <c r="AV26" i="7"/>
  <c r="AV28" i="7" s="1"/>
  <c r="AN40" i="7"/>
  <c r="AN41" i="7" s="1"/>
  <c r="AU63" i="7"/>
  <c r="AU65" i="7" s="1"/>
  <c r="AT10" i="14" s="1"/>
  <c r="AN75" i="7"/>
  <c r="AM6" i="24" s="1"/>
  <c r="AV82" i="7"/>
  <c r="CD28" i="7"/>
  <c r="CC5" i="24" s="1"/>
  <c r="CC12" i="7"/>
  <c r="CB10" i="8" s="1"/>
  <c r="Q65" i="7"/>
  <c r="P10" i="14" s="1"/>
  <c r="D40" i="7"/>
  <c r="D42" i="7" s="1"/>
  <c r="BY12" i="7"/>
  <c r="BX10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0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0" i="15" s="1"/>
  <c r="AD63" i="7"/>
  <c r="AD65" i="7" s="1"/>
  <c r="AC10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0" i="15" s="1"/>
  <c r="BA57" i="7"/>
  <c r="AX81" i="7"/>
  <c r="R11" i="7"/>
  <c r="CE55" i="7"/>
  <c r="CD10" i="15" s="1"/>
  <c r="CC20" i="7"/>
  <c r="CB10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0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0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0" i="8" s="1"/>
  <c r="AC67" i="5"/>
  <c r="AI75" i="5"/>
  <c r="I40" i="7"/>
  <c r="I42" i="7" s="1"/>
  <c r="M89" i="4"/>
  <c r="AE41" i="5"/>
  <c r="BO39" i="7"/>
  <c r="BH85" i="7"/>
  <c r="BH87" i="7" s="1"/>
  <c r="BH88" i="7" s="1"/>
  <c r="BI89" i="6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0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0" i="15" s="1"/>
  <c r="AE57" i="7"/>
  <c r="M40" i="7"/>
  <c r="M42" i="7" s="1"/>
  <c r="N65" i="7"/>
  <c r="M10" i="14" s="1"/>
  <c r="AG55" i="7"/>
  <c r="AF10" i="15" s="1"/>
  <c r="AC64" i="5"/>
  <c r="BD89" i="5"/>
  <c r="BE88" i="5"/>
  <c r="AY38" i="7"/>
  <c r="BW38" i="7"/>
  <c r="I57" i="7"/>
  <c r="U39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0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0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0" i="8"/>
  <c r="BR85" i="7"/>
  <c r="BU65" i="7"/>
  <c r="BT10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0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0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AM89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0" i="8" s="1"/>
  <c r="X12" i="7"/>
  <c r="W10" i="8" s="1"/>
  <c r="AV74" i="7"/>
  <c r="BB65" i="7"/>
  <c r="BA10" i="14" s="1"/>
  <c r="AN54" i="7"/>
  <c r="AT74" i="7"/>
  <c r="CC65" i="7"/>
  <c r="CB10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0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0" i="14" s="1"/>
  <c r="E55" i="7"/>
  <c r="D10" i="15" s="1"/>
  <c r="AA54" i="7"/>
  <c r="I87" i="7"/>
  <c r="I88" i="7" s="1"/>
  <c r="E87" i="7"/>
  <c r="E88" i="7" s="1"/>
  <c r="BU64" i="7"/>
  <c r="BU55" i="7"/>
  <c r="BT10" i="15" s="1"/>
  <c r="AK63" i="7"/>
  <c r="AK65" i="7" s="1"/>
  <c r="AJ10" i="14" s="1"/>
  <c r="H40" i="7"/>
  <c r="H42" i="7" s="1"/>
  <c r="BZ12" i="7"/>
  <c r="BY10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0" i="8" s="1"/>
  <c r="C74" i="7"/>
  <c r="AC74" i="7"/>
  <c r="BL74" i="7"/>
  <c r="AS75" i="7"/>
  <c r="AR6" i="24" s="1"/>
  <c r="CA64" i="7"/>
  <c r="AV11" i="7"/>
  <c r="AC54" i="7"/>
  <c r="BL19" i="7"/>
  <c r="CD20" i="7"/>
  <c r="CC10" i="13" s="1"/>
  <c r="BI57" i="7"/>
  <c r="AH55" i="7"/>
  <c r="AG10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0" i="8"/>
  <c r="BS20" i="7"/>
  <c r="BR6" i="26" s="1"/>
  <c r="V28" i="7"/>
  <c r="AX18" i="7"/>
  <c r="AX20" i="7" s="1"/>
  <c r="AW10" i="13" s="1"/>
  <c r="M87" i="7"/>
  <c r="M88" i="7" s="1"/>
  <c r="F75" i="7"/>
  <c r="E6" i="24" s="1"/>
  <c r="BZ10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0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0" i="15" s="1"/>
  <c r="AP34" i="7"/>
  <c r="AP35" i="7"/>
  <c r="AO8" i="26" s="1"/>
  <c r="K74" i="7"/>
  <c r="K75" i="7"/>
  <c r="J6" i="24" s="1"/>
  <c r="BH27" i="7"/>
  <c r="BH28" i="7"/>
  <c r="BV67" i="7"/>
  <c r="BV65" i="7"/>
  <c r="BU10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0" i="13" s="1"/>
  <c r="BN67" i="7"/>
  <c r="F10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0" i="14" s="1"/>
  <c r="V9" i="26"/>
  <c r="V10" i="8"/>
  <c r="V5" i="26"/>
  <c r="BZ65" i="7"/>
  <c r="BY10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0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0" i="14" s="1"/>
  <c r="BS64" i="7"/>
  <c r="BG20" i="2"/>
  <c r="BF6" i="13" s="1"/>
  <c r="BG67" i="2"/>
  <c r="BG19" i="2"/>
  <c r="BX88" i="5"/>
  <c r="BX89" i="5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0" i="15" s="1"/>
  <c r="AA57" i="7"/>
  <c r="BZ57" i="7"/>
  <c r="P20" i="7"/>
  <c r="O10" i="13" s="1"/>
  <c r="Q75" i="7"/>
  <c r="P6" i="24" s="1"/>
  <c r="BT67" i="4"/>
  <c r="BD55" i="7"/>
  <c r="BC10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0" i="8" s="1"/>
  <c r="BJ57" i="7"/>
  <c r="CA87" i="4"/>
  <c r="CA88" i="4" s="1"/>
  <c r="BQ28" i="1"/>
  <c r="AF82" i="7"/>
  <c r="AH57" i="7"/>
  <c r="BJ11" i="7"/>
  <c r="BW40" i="4"/>
  <c r="BW41" i="4" s="1"/>
  <c r="BB55" i="7"/>
  <c r="BA10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0" i="15" s="1"/>
  <c r="Y65" i="7"/>
  <c r="X10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0" i="14" s="1"/>
  <c r="BM38" i="7"/>
  <c r="BK85" i="7"/>
  <c r="AS12" i="7"/>
  <c r="BM27" i="2"/>
  <c r="BM28" i="2"/>
  <c r="BJ41" i="6"/>
  <c r="BJ42" i="6"/>
  <c r="BU27" i="7"/>
  <c r="BU28" i="7"/>
  <c r="BR65" i="7"/>
  <c r="BQ10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I88" i="2"/>
  <c r="BI89" i="2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Q27" i="7"/>
  <c r="BQ28" i="7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0" i="15" s="1"/>
  <c r="P19" i="7"/>
  <c r="AK55" i="7"/>
  <c r="AJ10" i="15" s="1"/>
  <c r="T11" i="7"/>
  <c r="Q57" i="7"/>
  <c r="C67" i="7"/>
  <c r="O55" i="7"/>
  <c r="N10" i="15" s="1"/>
  <c r="BT19" i="7"/>
  <c r="AQ28" i="7"/>
  <c r="AP7" i="26" s="1"/>
  <c r="E67" i="7"/>
  <c r="BE55" i="7"/>
  <c r="BD10" i="15" s="1"/>
  <c r="BF42" i="1"/>
  <c r="BV57" i="7"/>
  <c r="BD40" i="1"/>
  <c r="BD38" i="7"/>
  <c r="BL19" i="1"/>
  <c r="BL67" i="1"/>
  <c r="BF54" i="7"/>
  <c r="BF55" i="7"/>
  <c r="BE10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0" i="15" s="1"/>
  <c r="Y54" i="7"/>
  <c r="D35" i="7"/>
  <c r="C8" i="26" s="1"/>
  <c r="AQ54" i="7"/>
  <c r="BZ89" i="1"/>
  <c r="BP55" i="7"/>
  <c r="BO10" i="15" s="1"/>
  <c r="L65" i="7"/>
  <c r="K10" i="14" s="1"/>
  <c r="AC35" i="7"/>
  <c r="AB8" i="26" s="1"/>
  <c r="D57" i="7"/>
  <c r="BW73" i="7"/>
  <c r="BW74" i="7" s="1"/>
  <c r="BX18" i="7"/>
  <c r="BX19" i="7" s="1"/>
  <c r="AY82" i="7"/>
  <c r="I54" i="7"/>
  <c r="I55" i="7"/>
  <c r="H10" i="15" s="1"/>
  <c r="AK41" i="1"/>
  <c r="AK42" i="1"/>
  <c r="BV82" i="7"/>
  <c r="BV81" i="7"/>
  <c r="BQ54" i="7"/>
  <c r="BQ55" i="7"/>
  <c r="BP10" i="15" s="1"/>
  <c r="BQ57" i="7"/>
  <c r="BQ12" i="7"/>
  <c r="BQ11" i="7"/>
  <c r="BU12" i="7"/>
  <c r="BU57" i="7"/>
  <c r="BU11" i="7"/>
  <c r="BS54" i="7"/>
  <c r="BS55" i="7"/>
  <c r="BR10" i="15" s="1"/>
  <c r="BB75" i="7"/>
  <c r="BA6" i="24" s="1"/>
  <c r="BB74" i="7"/>
  <c r="AH74" i="7"/>
  <c r="AH75" i="7"/>
  <c r="AG6" i="24" s="1"/>
  <c r="BC65" i="7"/>
  <c r="BB10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0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0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T74" i="7"/>
  <c r="BT75" i="7"/>
  <c r="BS6" i="24" s="1"/>
  <c r="BL38" i="7"/>
  <c r="BL40" i="5"/>
  <c r="AD18" i="7"/>
  <c r="AD20" i="7" s="1"/>
  <c r="AO18" i="7"/>
  <c r="AO19" i="7" s="1"/>
  <c r="AP63" i="7"/>
  <c r="AP65" i="7" s="1"/>
  <c r="AO10" i="14" s="1"/>
  <c r="AQ63" i="7"/>
  <c r="AQ64" i="7" s="1"/>
  <c r="AS18" i="7"/>
  <c r="AS20" i="7" s="1"/>
  <c r="AV63" i="7"/>
  <c r="AV64" i="7" s="1"/>
  <c r="AX63" i="7"/>
  <c r="AX65" i="7" s="1"/>
  <c r="AW10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0" i="15" s="1"/>
  <c r="AT55" i="7"/>
  <c r="AS10" i="15" s="1"/>
  <c r="AF57" i="7"/>
  <c r="AB12" i="7"/>
  <c r="AA5" i="26" s="1"/>
  <c r="U55" i="7"/>
  <c r="T10" i="15" s="1"/>
  <c r="S12" i="7"/>
  <c r="R10" i="8" s="1"/>
  <c r="AZ64" i="7"/>
  <c r="AZ65" i="7"/>
  <c r="AY10" i="14" s="1"/>
  <c r="AZ67" i="7"/>
  <c r="R27" i="7"/>
  <c r="R28" i="7"/>
  <c r="BQ65" i="7"/>
  <c r="BP10" i="14" s="1"/>
  <c r="BQ64" i="7"/>
  <c r="BJ19" i="7"/>
  <c r="BJ20" i="7"/>
  <c r="BI10" i="13" s="1"/>
  <c r="BH65" i="7"/>
  <c r="BG10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0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0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0" i="15" s="1"/>
  <c r="T12" i="7"/>
  <c r="S9" i="26" s="1"/>
  <c r="M11" i="7"/>
  <c r="BA54" i="7"/>
  <c r="C65" i="7"/>
  <c r="B10" i="14" s="1"/>
  <c r="AT57" i="7"/>
  <c r="AO11" i="7"/>
  <c r="AF11" i="7"/>
  <c r="AD57" i="7"/>
  <c r="AB57" i="7"/>
  <c r="AR57" i="7"/>
  <c r="BE57" i="7"/>
  <c r="L67" i="7"/>
  <c r="AN57" i="7"/>
  <c r="BJ54" i="7"/>
  <c r="BJ55" i="7"/>
  <c r="BI10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0" i="15" s="1"/>
  <c r="AS57" i="7"/>
  <c r="AS54" i="7"/>
  <c r="AS55" i="7"/>
  <c r="AR10" i="15" s="1"/>
  <c r="AO54" i="7"/>
  <c r="AO55" i="7"/>
  <c r="AN10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0" i="15" s="1"/>
  <c r="N55" i="7"/>
  <c r="M10" i="15" s="1"/>
  <c r="N54" i="7"/>
  <c r="BS10" i="13"/>
  <c r="BS6" i="26"/>
  <c r="N10" i="8"/>
  <c r="N5" i="26"/>
  <c r="N9" i="26"/>
  <c r="L10" i="8"/>
  <c r="L5" i="26"/>
  <c r="L9" i="26"/>
  <c r="C9" i="26"/>
  <c r="C5" i="26"/>
  <c r="AN10" i="8"/>
  <c r="AN5" i="26"/>
  <c r="AN9" i="26"/>
  <c r="F5" i="24"/>
  <c r="F7" i="26"/>
  <c r="BL10" i="8"/>
  <c r="BL5" i="26"/>
  <c r="BL9" i="26"/>
  <c r="BI10" i="8"/>
  <c r="BI9" i="26"/>
  <c r="BI5" i="26"/>
  <c r="AU10" i="8"/>
  <c r="AU9" i="26"/>
  <c r="AU5" i="26"/>
  <c r="Q10" i="8"/>
  <c r="Q9" i="26"/>
  <c r="Q5" i="26"/>
  <c r="BK10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0" i="8"/>
  <c r="BR5" i="26"/>
  <c r="BR9" i="26"/>
  <c r="BA10" i="8"/>
  <c r="BA9" i="26"/>
  <c r="BA5" i="26"/>
  <c r="AE10" i="8"/>
  <c r="AE9" i="26"/>
  <c r="AE5" i="26"/>
  <c r="AK10" i="8"/>
  <c r="AK9" i="26"/>
  <c r="AK5" i="26"/>
  <c r="CD7" i="26"/>
  <c r="CD5" i="24"/>
  <c r="AO10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0" i="15" s="1"/>
  <c r="BK11" i="7"/>
  <c r="BK12" i="7"/>
  <c r="BF11" i="7"/>
  <c r="BF57" i="7"/>
  <c r="BF12" i="7"/>
  <c r="AE12" i="7"/>
  <c r="AE11" i="7"/>
  <c r="S55" i="7"/>
  <c r="R10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0" i="15" s="1"/>
  <c r="AU57" i="7"/>
  <c r="AU54" i="7"/>
  <c r="L54" i="7"/>
  <c r="L55" i="7"/>
  <c r="K10" i="15" s="1"/>
  <c r="K55" i="7"/>
  <c r="J10" i="15" s="1"/>
  <c r="K54" i="7"/>
  <c r="BO12" i="7"/>
  <c r="BO57" i="7"/>
  <c r="BO11" i="7"/>
  <c r="BM54" i="7"/>
  <c r="BM55" i="7"/>
  <c r="BL10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0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0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0" i="15" s="1"/>
  <c r="AV57" i="7"/>
  <c r="AQ12" i="7"/>
  <c r="AQ11" i="7"/>
  <c r="AN12" i="7"/>
  <c r="AN11" i="7"/>
  <c r="AK12" i="7"/>
  <c r="AK11" i="7"/>
  <c r="AF55" i="7"/>
  <c r="AE10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0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0" i="14" s="1"/>
  <c r="G64" i="7"/>
  <c r="G65" i="7"/>
  <c r="F10" i="14" s="1"/>
  <c r="I64" i="7"/>
  <c r="I65" i="7"/>
  <c r="H10" i="14" s="1"/>
  <c r="K65" i="7"/>
  <c r="J10" i="14" s="1"/>
  <c r="K64" i="7"/>
  <c r="AL57" i="7"/>
  <c r="AL54" i="7"/>
  <c r="AL55" i="7"/>
  <c r="AK10" i="15" s="1"/>
  <c r="R55" i="7"/>
  <c r="Q10" i="15" s="1"/>
  <c r="R54" i="7"/>
  <c r="R57" i="7"/>
  <c r="N12" i="7"/>
  <c r="N11" i="7"/>
  <c r="N57" i="7"/>
  <c r="G55" i="7"/>
  <c r="F10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X27" i="7"/>
  <c r="AX28" i="7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0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0" i="8"/>
  <c r="X35" i="7"/>
  <c r="W8" i="26" s="1"/>
  <c r="AJ89" i="6" l="1"/>
  <c r="AP28" i="7"/>
  <c r="BY40" i="7"/>
  <c r="AN28" i="7"/>
  <c r="AM5" i="24" s="1"/>
  <c r="BE89" i="1"/>
  <c r="AM89" i="6"/>
  <c r="AB75" i="7"/>
  <c r="AA6" i="24" s="1"/>
  <c r="BR28" i="7"/>
  <c r="BQ7" i="26" s="1"/>
  <c r="BF75" i="7"/>
  <c r="BE6" i="24" s="1"/>
  <c r="AS87" i="7"/>
  <c r="BI27" i="7"/>
  <c r="AZ89" i="1"/>
  <c r="AL75" i="7"/>
  <c r="AK6" i="24" s="1"/>
  <c r="AC40" i="7"/>
  <c r="AC41" i="7" s="1"/>
  <c r="AE74" i="7"/>
  <c r="AY40" i="7"/>
  <c r="AY42" i="7" s="1"/>
  <c r="AH65" i="7"/>
  <c r="AG10" i="14" s="1"/>
  <c r="BG40" i="7"/>
  <c r="BG42" i="7" s="1"/>
  <c r="CB27" i="7"/>
  <c r="CA7" i="26"/>
  <c r="BD20" i="7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0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0" i="8"/>
  <c r="BD10" i="8"/>
  <c r="BL64" i="7"/>
  <c r="BG42" i="4"/>
  <c r="AI67" i="7"/>
  <c r="BQ20" i="7"/>
  <c r="BP10" i="13" s="1"/>
  <c r="BW5" i="26"/>
  <c r="R87" i="7"/>
  <c r="R88" i="7" s="1"/>
  <c r="AI89" i="4"/>
  <c r="S20" i="7"/>
  <c r="R10" i="13" s="1"/>
  <c r="BW10" i="8"/>
  <c r="AY64" i="7"/>
  <c r="BO20" i="7"/>
  <c r="BN10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0" i="13" s="1"/>
  <c r="BM64" i="7"/>
  <c r="Q20" i="7"/>
  <c r="P10" i="13" s="1"/>
  <c r="AY67" i="7"/>
  <c r="BM65" i="7"/>
  <c r="BL10" i="14" s="1"/>
  <c r="BG87" i="7"/>
  <c r="BG89" i="7" s="1"/>
  <c r="BD6" i="26"/>
  <c r="BO67" i="7"/>
  <c r="Q67" i="7"/>
  <c r="BW40" i="7"/>
  <c r="BW42" i="7" s="1"/>
  <c r="BZ20" i="7"/>
  <c r="BY6" i="26" s="1"/>
  <c r="AA65" i="7"/>
  <c r="Z10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0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0" i="8"/>
  <c r="AQ9" i="26"/>
  <c r="BY87" i="7"/>
  <c r="BY88" i="7" s="1"/>
  <c r="AG87" i="7"/>
  <c r="AG89" i="7" s="1"/>
  <c r="BW87" i="7"/>
  <c r="BW89" i="7" s="1"/>
  <c r="AX10" i="8"/>
  <c r="U20" i="7"/>
  <c r="T6" i="26" s="1"/>
  <c r="CB65" i="7"/>
  <c r="CA10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0" i="13" s="1"/>
  <c r="BX5" i="26"/>
  <c r="O64" i="7"/>
  <c r="BN40" i="7"/>
  <c r="BN41" i="7" s="1"/>
  <c r="U9" i="26"/>
  <c r="U5" i="26"/>
  <c r="D5" i="23"/>
  <c r="D9" i="26"/>
  <c r="BH5" i="26"/>
  <c r="BQ5" i="26"/>
  <c r="BQ10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0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BY42" i="7"/>
  <c r="BY41" i="7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0" i="8"/>
  <c r="Y5" i="26"/>
  <c r="S74" i="7"/>
  <c r="AH67" i="7"/>
  <c r="AG42" i="7"/>
  <c r="U65" i="7"/>
  <c r="T10" i="14" s="1"/>
  <c r="BR10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0" i="13"/>
  <c r="BU6" i="26"/>
  <c r="O5" i="26"/>
  <c r="AY10" i="8"/>
  <c r="AB65" i="7"/>
  <c r="AA10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0" i="8"/>
  <c r="H89" i="7"/>
  <c r="AC89" i="6"/>
  <c r="BI41" i="1"/>
  <c r="BI42" i="1"/>
  <c r="AO5" i="24"/>
  <c r="AO7" i="26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0" i="13"/>
  <c r="R6" i="26"/>
  <c r="F89" i="7"/>
  <c r="AT67" i="7"/>
  <c r="BL40" i="7"/>
  <c r="BL42" i="7" s="1"/>
  <c r="V65" i="7"/>
  <c r="U10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0" i="8"/>
  <c r="AZ28" i="7"/>
  <c r="AY7" i="26" s="1"/>
  <c r="BJ87" i="7"/>
  <c r="BO41" i="2"/>
  <c r="BO42" i="2"/>
  <c r="CD9" i="26"/>
  <c r="R5" i="26"/>
  <c r="AK89" i="7"/>
  <c r="AP20" i="7"/>
  <c r="AO10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0" i="13"/>
  <c r="AI6" i="26"/>
  <c r="H41" i="7"/>
  <c r="W9" i="26"/>
  <c r="Y9" i="26"/>
  <c r="BY75" i="7"/>
  <c r="BX6" i="24" s="1"/>
  <c r="G42" i="7"/>
  <c r="AV40" i="7"/>
  <c r="AV41" i="7" s="1"/>
  <c r="AL20" i="7"/>
  <c r="AK10" i="13" s="1"/>
  <c r="BH89" i="7"/>
  <c r="W5" i="26"/>
  <c r="AF10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0" i="13"/>
  <c r="BL6" i="26"/>
  <c r="P65" i="7"/>
  <c r="O10" i="14" s="1"/>
  <c r="BZ74" i="7"/>
  <c r="BP6" i="26"/>
  <c r="C42" i="7"/>
  <c r="AA5" i="24"/>
  <c r="BU42" i="7"/>
  <c r="CA41" i="7"/>
  <c r="W19" i="7"/>
  <c r="AW87" i="7"/>
  <c r="AW89" i="7" s="1"/>
  <c r="AG10" i="8"/>
  <c r="R9" i="26"/>
  <c r="AA10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0" i="13" s="1"/>
  <c r="BO75" i="7"/>
  <c r="BN6" i="24" s="1"/>
  <c r="AR65" i="7"/>
  <c r="AQ10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0" i="13"/>
  <c r="BQ6" i="26"/>
  <c r="AG64" i="7"/>
  <c r="AG65" i="7"/>
  <c r="AF10" i="14" s="1"/>
  <c r="BS88" i="1"/>
  <c r="BS89" i="1"/>
  <c r="AL42" i="7"/>
  <c r="AL41" i="7"/>
  <c r="BF88" i="6"/>
  <c r="BF89" i="6"/>
  <c r="BB6" i="26"/>
  <c r="BB10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0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0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0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0" i="14" s="1"/>
  <c r="Z64" i="7"/>
  <c r="Z67" i="7"/>
  <c r="BF89" i="2"/>
  <c r="BX7" i="26"/>
  <c r="BX5" i="24"/>
  <c r="AM65" i="7"/>
  <c r="AL10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0" i="13"/>
  <c r="AG67" i="7"/>
  <c r="O42" i="7"/>
  <c r="BB20" i="7"/>
  <c r="Q42" i="6"/>
  <c r="AF67" i="7"/>
  <c r="CA19" i="7"/>
  <c r="CA67" i="7"/>
  <c r="AR10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0" i="14" s="1"/>
  <c r="V20" i="7"/>
  <c r="V19" i="7"/>
  <c r="BA42" i="4"/>
  <c r="BK20" i="7"/>
  <c r="AS89" i="7"/>
  <c r="AS88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BC10" i="13"/>
  <c r="AC65" i="7"/>
  <c r="AB10" i="14" s="1"/>
  <c r="Z20" i="7"/>
  <c r="BA87" i="7"/>
  <c r="BA88" i="7" s="1"/>
  <c r="BE87" i="7"/>
  <c r="BE88" i="7" s="1"/>
  <c r="S67" i="7"/>
  <c r="AU89" i="7"/>
  <c r="AJ28" i="7"/>
  <c r="BG7" i="26"/>
  <c r="BG5" i="24"/>
  <c r="AZ87" i="7"/>
  <c r="AZ88" i="7" s="1"/>
  <c r="BF10" i="13"/>
  <c r="BF6" i="26"/>
  <c r="AW67" i="7"/>
  <c r="BW65" i="7"/>
  <c r="BV10" i="14" s="1"/>
  <c r="X20" i="7"/>
  <c r="W10" i="13" s="1"/>
  <c r="BG65" i="7"/>
  <c r="BF10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0" i="8"/>
  <c r="P9" i="26"/>
  <c r="AV5" i="26"/>
  <c r="AV10" i="8"/>
  <c r="AV9" i="26"/>
  <c r="BT5" i="26"/>
  <c r="BT10" i="8"/>
  <c r="BT9" i="26"/>
  <c r="D106" i="7"/>
  <c r="BP10" i="8"/>
  <c r="BP9" i="26"/>
  <c r="BP5" i="26"/>
  <c r="AE65" i="7"/>
  <c r="AD10" i="14" s="1"/>
  <c r="X6" i="26"/>
  <c r="X10" i="13"/>
  <c r="AC10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0" i="15" s="1"/>
  <c r="BI64" i="7"/>
  <c r="BH20" i="7"/>
  <c r="AS19" i="7"/>
  <c r="AQ65" i="7"/>
  <c r="AP10" i="14" s="1"/>
  <c r="AP64" i="7"/>
  <c r="AO20" i="7"/>
  <c r="AW19" i="7"/>
  <c r="AV19" i="7"/>
  <c r="AT65" i="7"/>
  <c r="AS10" i="14" s="1"/>
  <c r="AO67" i="7"/>
  <c r="AV65" i="7"/>
  <c r="AU10" i="14" s="1"/>
  <c r="AV67" i="7"/>
  <c r="AR10" i="13"/>
  <c r="AR6" i="26"/>
  <c r="AD19" i="7"/>
  <c r="AD67" i="7"/>
  <c r="Y19" i="7"/>
  <c r="Y67" i="7"/>
  <c r="AE5" i="24"/>
  <c r="AE7" i="26"/>
  <c r="AJ7" i="26"/>
  <c r="AJ5" i="24"/>
  <c r="BM87" i="7"/>
  <c r="BM89" i="7" s="1"/>
  <c r="B10" i="8"/>
  <c r="B5" i="26"/>
  <c r="B5" i="23"/>
  <c r="B9" i="26"/>
  <c r="AV6" i="26"/>
  <c r="AV10" i="13"/>
  <c r="AU10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0" i="13"/>
  <c r="BT40" i="7"/>
  <c r="BT41" i="7" s="1"/>
  <c r="BY67" i="7"/>
  <c r="BY65" i="7"/>
  <c r="BX10" i="14" s="1"/>
  <c r="Q42" i="4"/>
  <c r="Q41" i="4"/>
  <c r="BF19" i="7"/>
  <c r="BF67" i="7"/>
  <c r="BX65" i="7"/>
  <c r="BW10" i="14" s="1"/>
  <c r="BX67" i="7"/>
  <c r="AQ6" i="26"/>
  <c r="AQ10" i="13"/>
  <c r="K42" i="7"/>
  <c r="BY20" i="7"/>
  <c r="BN88" i="7"/>
  <c r="BW20" i="7"/>
  <c r="S28" i="7"/>
  <c r="AE27" i="7"/>
  <c r="BX74" i="7"/>
  <c r="BW67" i="7"/>
  <c r="BJ67" i="7"/>
  <c r="BJ64" i="7"/>
  <c r="AZ10" i="8"/>
  <c r="AZ9" i="26"/>
  <c r="AZ5" i="26"/>
  <c r="AS6" i="26"/>
  <c r="AS10" i="13"/>
  <c r="BE10" i="13"/>
  <c r="BE6" i="26"/>
  <c r="AD7" i="26"/>
  <c r="AD5" i="24"/>
  <c r="AN65" i="7"/>
  <c r="AM10" i="14" s="1"/>
  <c r="AN67" i="7"/>
  <c r="BE65" i="7"/>
  <c r="BD10" i="14" s="1"/>
  <c r="BE67" i="7"/>
  <c r="H10" i="8"/>
  <c r="H5" i="26"/>
  <c r="H5" i="23"/>
  <c r="H9" i="26"/>
  <c r="BB10" i="8"/>
  <c r="BB9" i="26"/>
  <c r="BB5" i="26"/>
  <c r="BO10" i="13"/>
  <c r="BO6" i="26"/>
  <c r="BH6" i="26"/>
  <c r="BH10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0" i="13"/>
  <c r="I6" i="23"/>
  <c r="I6" i="26"/>
  <c r="E10" i="8"/>
  <c r="E9" i="26"/>
  <c r="E5" i="23"/>
  <c r="E5" i="26"/>
  <c r="AA89" i="7"/>
  <c r="BY10" i="13"/>
  <c r="K5" i="24"/>
  <c r="K7" i="26"/>
  <c r="AP10" i="13"/>
  <c r="AP6" i="26"/>
  <c r="AW10" i="8"/>
  <c r="AW9" i="26"/>
  <c r="AW5" i="26"/>
  <c r="J5" i="26"/>
  <c r="J9" i="26"/>
  <c r="L10" i="13"/>
  <c r="L6" i="26"/>
  <c r="BG10" i="8"/>
  <c r="BG9" i="26"/>
  <c r="BG5" i="26"/>
  <c r="L5" i="24"/>
  <c r="L7" i="26"/>
  <c r="C5" i="24"/>
  <c r="C7" i="26"/>
  <c r="V10" i="13"/>
  <c r="V6" i="26"/>
  <c r="M10" i="8"/>
  <c r="M9" i="26"/>
  <c r="M5" i="26"/>
  <c r="BC10" i="8"/>
  <c r="BC9" i="26"/>
  <c r="BC5" i="26"/>
  <c r="AS10" i="8"/>
  <c r="AS9" i="26"/>
  <c r="AS5" i="26"/>
  <c r="BK10" i="8"/>
  <c r="BK9" i="26"/>
  <c r="BK5" i="26"/>
  <c r="AI10" i="8"/>
  <c r="AI9" i="26"/>
  <c r="AI5" i="26"/>
  <c r="AD10" i="8"/>
  <c r="AD5" i="26"/>
  <c r="AD9" i="26"/>
  <c r="BJ10" i="8"/>
  <c r="BJ5" i="26"/>
  <c r="BJ9" i="26"/>
  <c r="BM10" i="8"/>
  <c r="BM9" i="26"/>
  <c r="BM5" i="26"/>
  <c r="G9" i="26"/>
  <c r="G5" i="26"/>
  <c r="M10" i="13"/>
  <c r="M6" i="26"/>
  <c r="D5" i="24"/>
  <c r="D7" i="26"/>
  <c r="AU5" i="24"/>
  <c r="AU7" i="26"/>
  <c r="BO10" i="8"/>
  <c r="BO9" i="26"/>
  <c r="BO5" i="26"/>
  <c r="AW5" i="24"/>
  <c r="AW7" i="26"/>
  <c r="BF10" i="8"/>
  <c r="BF5" i="26"/>
  <c r="BF9" i="26"/>
  <c r="T10" i="8"/>
  <c r="T5" i="26"/>
  <c r="T9" i="26"/>
  <c r="AJ10" i="8"/>
  <c r="AJ5" i="26"/>
  <c r="AJ9" i="26"/>
  <c r="AM10" i="8"/>
  <c r="AM9" i="26"/>
  <c r="AM5" i="26"/>
  <c r="AP10" i="8"/>
  <c r="AP5" i="26"/>
  <c r="AP9" i="26"/>
  <c r="AB10" i="8"/>
  <c r="AB5" i="26"/>
  <c r="AB9" i="26"/>
  <c r="AH10" i="8"/>
  <c r="AH5" i="26"/>
  <c r="AH9" i="26"/>
  <c r="AL10" i="8"/>
  <c r="AL5" i="26"/>
  <c r="AL9" i="26"/>
  <c r="BN10" i="8"/>
  <c r="BN5" i="26"/>
  <c r="BN9" i="26"/>
  <c r="BE10" i="8"/>
  <c r="BE9" i="26"/>
  <c r="BE5" i="26"/>
  <c r="K10" i="8"/>
  <c r="K9" i="26"/>
  <c r="K5" i="26"/>
  <c r="K10" i="13"/>
  <c r="K6" i="26"/>
  <c r="Z10" i="8"/>
  <c r="Z5" i="26"/>
  <c r="Z9" i="26"/>
  <c r="E6" i="23"/>
  <c r="E6" i="26"/>
  <c r="E10" i="13"/>
  <c r="C6" i="23"/>
  <c r="C10" i="13"/>
  <c r="G10" i="13"/>
  <c r="G6" i="23"/>
  <c r="G5" i="23"/>
  <c r="G10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0" i="8"/>
  <c r="BK40" i="7"/>
  <c r="BK41" i="7" s="1"/>
  <c r="J6" i="23"/>
  <c r="J10" i="13"/>
  <c r="H6" i="23"/>
  <c r="H10" i="13"/>
  <c r="F6" i="23"/>
  <c r="F10" i="13"/>
  <c r="D6" i="23"/>
  <c r="D10" i="13"/>
  <c r="AW88" i="1"/>
  <c r="AW89" i="1"/>
  <c r="BP88" i="6"/>
  <c r="BP89" i="6"/>
  <c r="BX42" i="4"/>
  <c r="AR28" i="7"/>
  <c r="BQ5" i="24" l="1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0" i="13"/>
  <c r="T10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0" i="13"/>
  <c r="W67" i="7"/>
  <c r="Z10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0" i="13"/>
  <c r="AX5" i="24"/>
  <c r="BR42" i="7"/>
  <c r="P5" i="24"/>
  <c r="W65" i="7"/>
  <c r="V10" i="14" s="1"/>
  <c r="AZ10" i="13"/>
  <c r="AZ6" i="26"/>
  <c r="AV42" i="7"/>
  <c r="U42" i="7"/>
  <c r="AW88" i="7"/>
  <c r="X89" i="7"/>
  <c r="BJ88" i="7"/>
  <c r="BJ89" i="7"/>
  <c r="BO42" i="7"/>
  <c r="AD10" i="13"/>
  <c r="AT6" i="26"/>
  <c r="BZ5" i="24"/>
  <c r="AJ10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0" i="13"/>
  <c r="BL5" i="24"/>
  <c r="BL7" i="26"/>
  <c r="Y40" i="7"/>
  <c r="Y41" i="7" s="1"/>
  <c r="BJ10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0" i="13"/>
  <c r="BZ6" i="26"/>
  <c r="AO42" i="7"/>
  <c r="BQ42" i="7"/>
  <c r="X5" i="24"/>
  <c r="X7" i="26"/>
  <c r="N10" i="13"/>
  <c r="N6" i="26"/>
  <c r="AZ89" i="7"/>
  <c r="S42" i="7"/>
  <c r="BE89" i="7"/>
  <c r="U87" i="7"/>
  <c r="U88" i="7" s="1"/>
  <c r="Z40" i="7"/>
  <c r="Z41" i="7" s="1"/>
  <c r="U6" i="26"/>
  <c r="U10" i="13"/>
  <c r="AE6" i="26"/>
  <c r="AE10" i="13"/>
  <c r="Q6" i="26"/>
  <c r="Q10" i="13"/>
  <c r="T42" i="7"/>
  <c r="X28" i="7"/>
  <c r="BA10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0" i="13"/>
  <c r="BG10" i="13"/>
  <c r="BG6" i="26"/>
  <c r="Z7" i="26"/>
  <c r="Z5" i="24"/>
  <c r="BT42" i="7"/>
  <c r="R7" i="26"/>
  <c r="R5" i="24"/>
  <c r="BV6" i="26"/>
  <c r="BV10" i="13"/>
  <c r="BX6" i="26"/>
  <c r="BX10" i="13"/>
  <c r="AQ5" i="24"/>
  <c r="AQ7" i="26"/>
  <c r="CA10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<sst xmlns="http://schemas.openxmlformats.org/spreadsheetml/2006/main" count="2826" uniqueCount="97">
  <si>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</si>
  <si>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</si>
  <si>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</si>
  <si>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</si>
  <si>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</si>
  <si>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</si>
  <si>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</si>
  <si>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</si>
  <si>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</si>
  <si>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</si>
  <si>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</si>
  <si>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</si>
  <si>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</si>
  <si>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</si>
  <si>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</si>
  <si>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</si>
  <si>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</si>
  <si>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</si>
  <si>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</si>
  <si>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</si>
  <si>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</si>
  <si>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</si>
  <si>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</si>
  <si>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</si>
  <si>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</si>
  <si>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</si>
  <si>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</si>
  <si>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</si>
  <si>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</si>
  <si>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</si>
  <si>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</si>
  <si>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</si>
  <si>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</si>
  <si>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</si>
  <si>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</si>
  <si>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</si>
  <si>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</si>
  <si>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</si>
  <si>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</si>
  <si>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</si>
  <si>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</si>
  <si>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</si>
  <si>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</si>
  <si>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</si>
  <si>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</si>
  <si>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</si>
  <si>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</si>
  <si>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</si>
  <si>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</si>
  <si>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</si>
  <si>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</si>
  <si>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</si>
  <si>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</si>
  <si>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</si>
  <si>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</si>
  <si>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</si>
  <si>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</si>
  <si>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</si>
  <si>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</si>
  <si>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</si>
  <si>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</si>
  <si>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</si>
  <si>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</si>
  <si>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</si>
  <si>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</si>
  <si>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</si>
  <si>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</si>
  <si>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</si>
  <si>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</si>
  <si>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</si>
  <si>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</si>
  <si>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</si>
  <si>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</si>
  <si>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</si>
  <si>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</si>
  <si>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</si>
  <si>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</si>
  <si>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</si>
  <si>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</si>
  <si>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</si>
  <si>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</si>
  <si>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</si>
  <si>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</si>
  <si>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</si>
  <si>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</si>
  <si>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</si>
  <si>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</si>
  <si>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</si>
  <si>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</si>
  <si>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</si>
  <si>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</si>
  <si>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</si>
  <si>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</si>
  <si>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</si>
  <si>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</si>
  <si>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</si>
  <si>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Total Market Share as of September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</si>
</sst>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40" applyNumberFormat="0" applyAlignment="0" applyProtection="0"/>
    <xf numFmtId="0" fontId="21" fillId="9" borderId="41" applyNumberFormat="0" applyAlignment="0" applyProtection="0"/>
    <xf numFmtId="0" fontId="22" fillId="9" borderId="40" applyNumberFormat="0" applyAlignment="0" applyProtection="0"/>
    <xf numFmtId="0" fontId="23" fillId="0" borderId="42" applyNumberFormat="0" applyFill="0" applyAlignment="0" applyProtection="0"/>
    <xf numFmtId="0" fontId="24" fillId="10" borderId="4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0" borderId="0"/>
    <xf numFmtId="0" fontId="1" fillId="11" borderId="44" applyNumberFormat="0" applyFont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</cellStyleXfs>
  <cellXfs count="594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38" fontId="6" fillId="0" borderId="0" xfId="0" applyNumberFormat="1" applyFont="1"/>
    <xf numFmtId="38" fontId="5" fillId="0" borderId="0" xfId="0" applyNumberFormat="1" applyFont="1"/>
    <xf numFmtId="3" fontId="5" fillId="0" borderId="0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164" fontId="5" fillId="0" borderId="0" xfId="0" applyNumberFormat="1" applyFont="1" applyBorder="1"/>
    <xf numFmtId="165" fontId="6" fillId="0" borderId="0" xfId="0" applyNumberFormat="1" applyFont="1" applyBorder="1"/>
    <xf numFmtId="165" fontId="6" fillId="0" borderId="6" xfId="0" applyNumberFormat="1" applyFont="1" applyBorder="1"/>
    <xf numFmtId="10" fontId="6" fillId="0" borderId="0" xfId="0" applyNumberFormat="1" applyFont="1" applyBorder="1"/>
    <xf numFmtId="10" fontId="6" fillId="0" borderId="7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0" xfId="0" applyFont="1" applyBorder="1"/>
    <xf numFmtId="38" fontId="6" fillId="0" borderId="0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6" fillId="0" borderId="8" xfId="0" applyNumberFormat="1" applyFont="1" applyBorder="1"/>
    <xf numFmtId="10" fontId="6" fillId="0" borderId="4" xfId="0" applyNumberFormat="1" applyFont="1" applyBorder="1"/>
    <xf numFmtId="10" fontId="6" fillId="0" borderId="9" xfId="0" applyNumberFormat="1" applyFont="1" applyBorder="1"/>
    <xf numFmtId="3" fontId="5" fillId="2" borderId="0" xfId="0" applyNumberFormat="1" applyFont="1" applyFill="1" applyBorder="1"/>
    <xf numFmtId="10" fontId="6" fillId="2" borderId="0" xfId="0" applyNumberFormat="1" applyFont="1" applyFill="1" applyBorder="1"/>
    <xf numFmtId="10" fontId="6" fillId="2" borderId="7" xfId="0" applyNumberFormat="1" applyFont="1" applyFill="1" applyBorder="1"/>
    <xf numFmtId="0" fontId="6" fillId="2" borderId="0" xfId="0" applyFont="1" applyFill="1"/>
    <xf numFmtId="3" fontId="6" fillId="2" borderId="0" xfId="0" applyNumberFormat="1" applyFont="1" applyFill="1" applyBorder="1"/>
    <xf numFmtId="3" fontId="6" fillId="2" borderId="6" xfId="0" applyNumberFormat="1" applyFont="1" applyFill="1" applyBorder="1"/>
    <xf numFmtId="2" fontId="6" fillId="2" borderId="0" xfId="0" applyNumberFormat="1" applyFont="1" applyFill="1" applyBorder="1"/>
    <xf numFmtId="2" fontId="6" fillId="0" borderId="0" xfId="0" applyNumberFormat="1" applyFont="1" applyBorder="1"/>
    <xf numFmtId="165" fontId="6" fillId="0" borderId="0" xfId="0" applyNumberFormat="1" applyFont="1" applyFill="1" applyBorder="1"/>
    <xf numFmtId="165" fontId="6" fillId="0" borderId="6" xfId="0" applyNumberFormat="1" applyFont="1" applyFill="1" applyBorder="1"/>
    <xf numFmtId="3" fontId="5" fillId="0" borderId="0" xfId="0" applyNumberFormat="1" applyFont="1" applyFill="1" applyBorder="1"/>
    <xf numFmtId="10" fontId="6" fillId="0" borderId="0" xfId="0" applyNumberFormat="1" applyFont="1" applyFill="1" applyBorder="1"/>
    <xf numFmtId="10" fontId="6" fillId="0" borderId="7" xfId="0" applyNumberFormat="1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5" fillId="0" borderId="0" xfId="0" applyFont="1" applyAlignment="1">
      <alignment horizontal="center"/>
    </xf>
    <xf numFmtId="10" fontId="5" fillId="0" borderId="0" xfId="0" applyNumberFormat="1" applyFont="1"/>
    <xf numFmtId="0" fontId="5" fillId="0" borderId="0" xfId="0" applyFont="1" applyBorder="1"/>
    <xf numFmtId="0" fontId="5" fillId="3" borderId="0" xfId="0" applyFont="1" applyFill="1" applyBorder="1"/>
    <xf numFmtId="38" fontId="5" fillId="3" borderId="0" xfId="0" applyNumberFormat="1" applyFont="1" applyFill="1" applyBorder="1"/>
    <xf numFmtId="0" fontId="5" fillId="0" borderId="6" xfId="0" applyFont="1" applyBorder="1"/>
    <xf numFmtId="0" fontId="5" fillId="2" borderId="0" xfId="0" applyFont="1" applyFill="1" applyBorder="1"/>
    <xf numFmtId="0" fontId="5" fillId="3" borderId="0" xfId="0" applyFont="1" applyFill="1"/>
    <xf numFmtId="2" fontId="6" fillId="0" borderId="4" xfId="0" applyNumberFormat="1" applyFont="1" applyBorder="1"/>
    <xf numFmtId="0" fontId="5" fillId="4" borderId="1" xfId="0" applyFont="1" applyFill="1" applyBorder="1"/>
    <xf numFmtId="0" fontId="6" fillId="2" borderId="0" xfId="0" applyFont="1" applyFill="1" applyBorder="1"/>
    <xf numFmtId="0" fontId="5" fillId="0" borderId="10" xfId="0" applyFont="1" applyBorder="1"/>
    <xf numFmtId="0" fontId="6" fillId="0" borderId="11" xfId="0" applyFont="1" applyBorder="1"/>
    <xf numFmtId="38" fontId="6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38" fontId="6" fillId="0" borderId="14" xfId="0" applyNumberFormat="1" applyFont="1" applyBorder="1"/>
    <xf numFmtId="0" fontId="6" fillId="0" borderId="15" xfId="0" applyFont="1" applyBorder="1"/>
    <xf numFmtId="0" fontId="6" fillId="0" borderId="17" xfId="0" applyFont="1" applyBorder="1"/>
    <xf numFmtId="38" fontId="6" fillId="0" borderId="17" xfId="0" applyNumberFormat="1" applyFont="1" applyBorder="1"/>
    <xf numFmtId="0" fontId="6" fillId="0" borderId="18" xfId="0" applyFont="1" applyBorder="1"/>
    <xf numFmtId="4" fontId="5" fillId="0" borderId="0" xfId="0" applyNumberFormat="1" applyFont="1" applyBorder="1"/>
    <xf numFmtId="165" fontId="6" fillId="0" borderId="0" xfId="1" applyNumberFormat="1" applyFont="1"/>
    <xf numFmtId="165" fontId="6" fillId="0" borderId="0" xfId="1" applyNumberFormat="1" applyFont="1" applyBorder="1"/>
    <xf numFmtId="0" fontId="12" fillId="0" borderId="0" xfId="0" applyFont="1" applyAlignment="1"/>
    <xf numFmtId="165" fontId="6" fillId="0" borderId="0" xfId="1" applyNumberFormat="1" applyFont="1" applyFill="1" applyBorder="1"/>
    <xf numFmtId="165" fontId="6" fillId="0" borderId="6" xfId="1" applyNumberFormat="1" applyFont="1" applyFill="1" applyBorder="1"/>
    <xf numFmtId="3" fontId="5" fillId="0" borderId="19" xfId="0" applyNumberFormat="1" applyFont="1" applyFill="1" applyBorder="1"/>
    <xf numFmtId="0" fontId="6" fillId="0" borderId="1" xfId="0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3" fontId="5" fillId="0" borderId="1" xfId="0" applyNumberFormat="1" applyFont="1" applyBorder="1"/>
    <xf numFmtId="10" fontId="6" fillId="0" borderId="1" xfId="0" applyNumberFormat="1" applyFont="1" applyBorder="1"/>
    <xf numFmtId="10" fontId="6" fillId="0" borderId="2" xfId="0" applyNumberFormat="1" applyFont="1" applyBorder="1"/>
    <xf numFmtId="3" fontId="5" fillId="0" borderId="19" xfId="0" applyNumberFormat="1" applyFont="1" applyBorder="1"/>
    <xf numFmtId="0" fontId="6" fillId="0" borderId="1" xfId="0" applyFont="1" applyFill="1" applyBorder="1"/>
    <xf numFmtId="38" fontId="5" fillId="0" borderId="0" xfId="0" applyNumberFormat="1" applyFont="1" applyBorder="1"/>
    <xf numFmtId="4" fontId="5" fillId="0" borderId="1" xfId="0" applyNumberFormat="1" applyFont="1" applyBorder="1"/>
    <xf numFmtId="164" fontId="5" fillId="0" borderId="19" xfId="0" applyNumberFormat="1" applyFont="1" applyBorder="1"/>
    <xf numFmtId="2" fontId="6" fillId="0" borderId="1" xfId="0" applyNumberFormat="1" applyFont="1" applyBorder="1"/>
    <xf numFmtId="0" fontId="6" fillId="0" borderId="16" xfId="0" applyFont="1" applyFill="1" applyBorder="1"/>
    <xf numFmtId="165" fontId="5" fillId="0" borderId="1" xfId="1" applyNumberFormat="1" applyFont="1" applyBorder="1"/>
    <xf numFmtId="165" fontId="6" fillId="0" borderId="1" xfId="1" applyNumberFormat="1" applyFont="1" applyBorder="1"/>
    <xf numFmtId="165" fontId="6" fillId="0" borderId="4" xfId="1" applyNumberFormat="1" applyFont="1" applyBorder="1"/>
    <xf numFmtId="165" fontId="5" fillId="0" borderId="3" xfId="1" applyNumberFormat="1" applyFont="1" applyBorder="1"/>
    <xf numFmtId="165" fontId="6" fillId="0" borderId="3" xfId="1" applyNumberFormat="1" applyFont="1" applyBorder="1"/>
    <xf numFmtId="165" fontId="6" fillId="0" borderId="6" xfId="1" applyNumberFormat="1" applyFont="1" applyBorder="1"/>
    <xf numFmtId="165" fontId="6" fillId="0" borderId="8" xfId="1" applyNumberFormat="1" applyFont="1" applyBorder="1"/>
    <xf numFmtId="165" fontId="5" fillId="0" borderId="0" xfId="1" applyNumberFormat="1" applyFont="1" applyBorder="1"/>
    <xf numFmtId="165" fontId="5" fillId="0" borderId="19" xfId="1" applyNumberFormat="1" applyFont="1" applyBorder="1"/>
    <xf numFmtId="165" fontId="5" fillId="0" borderId="4" xfId="1" applyNumberFormat="1" applyFont="1" applyBorder="1"/>
    <xf numFmtId="3" fontId="6" fillId="0" borderId="20" xfId="0" applyNumberFormat="1" applyFont="1" applyFill="1" applyBorder="1"/>
    <xf numFmtId="3" fontId="6" fillId="0" borderId="21" xfId="0" applyNumberFormat="1" applyFont="1" applyFill="1" applyBorder="1"/>
    <xf numFmtId="3" fontId="5" fillId="0" borderId="22" xfId="0" applyNumberFormat="1" applyFont="1" applyFill="1" applyBorder="1"/>
    <xf numFmtId="10" fontId="6" fillId="0" borderId="22" xfId="0" applyNumberFormat="1" applyFont="1" applyFill="1" applyBorder="1"/>
    <xf numFmtId="10" fontId="6" fillId="0" borderId="23" xfId="0" applyNumberFormat="1" applyFont="1" applyFill="1" applyBorder="1"/>
    <xf numFmtId="3" fontId="6" fillId="0" borderId="14" xfId="0" applyNumberFormat="1" applyFont="1" applyFill="1" applyBorder="1"/>
    <xf numFmtId="165" fontId="6" fillId="2" borderId="0" xfId="1" applyNumberFormat="1" applyFont="1" applyFill="1" applyBorder="1"/>
    <xf numFmtId="165" fontId="6" fillId="2" borderId="6" xfId="1" applyNumberFormat="1" applyFont="1" applyFill="1" applyBorder="1"/>
    <xf numFmtId="165" fontId="5" fillId="2" borderId="0" xfId="1" applyNumberFormat="1" applyFont="1" applyFill="1" applyBorder="1"/>
    <xf numFmtId="165" fontId="5" fillId="0" borderId="0" xfId="1" applyNumberFormat="1" applyFont="1" applyFill="1" applyBorder="1"/>
    <xf numFmtId="165" fontId="5" fillId="0" borderId="5" xfId="1" applyNumberFormat="1" applyFont="1" applyBorder="1"/>
    <xf numFmtId="165" fontId="5" fillId="4" borderId="1" xfId="1" applyNumberFormat="1" applyFont="1" applyFill="1" applyBorder="1"/>
    <xf numFmtId="165" fontId="6" fillId="0" borderId="20" xfId="1" applyNumberFormat="1" applyFont="1" applyFill="1" applyBorder="1"/>
    <xf numFmtId="165" fontId="6" fillId="0" borderId="21" xfId="1" applyNumberFormat="1" applyFont="1" applyFill="1" applyBorder="1"/>
    <xf numFmtId="165" fontId="5" fillId="0" borderId="22" xfId="1" applyNumberFormat="1" applyFont="1" applyFill="1" applyBorder="1"/>
    <xf numFmtId="0" fontId="6" fillId="0" borderId="6" xfId="0" applyFont="1" applyBorder="1"/>
    <xf numFmtId="0" fontId="5" fillId="0" borderId="16" xfId="0" applyFont="1" applyFill="1" applyBorder="1"/>
    <xf numFmtId="0" fontId="5" fillId="0" borderId="1" xfId="0" applyFont="1" applyFill="1" applyBorder="1"/>
    <xf numFmtId="165" fontId="5" fillId="0" borderId="1" xfId="1" applyNumberFormat="1" applyFont="1" applyFill="1" applyBorder="1"/>
    <xf numFmtId="165" fontId="5" fillId="0" borderId="3" xfId="1" applyNumberFormat="1" applyFont="1" applyFill="1" applyBorder="1"/>
    <xf numFmtId="0" fontId="5" fillId="0" borderId="2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1" fontId="6" fillId="0" borderId="4" xfId="1" applyNumberFormat="1" applyFont="1" applyBorder="1"/>
    <xf numFmtId="1" fontId="6" fillId="0" borderId="8" xfId="1" applyNumberFormat="1" applyFont="1" applyBorder="1"/>
    <xf numFmtId="3" fontId="6" fillId="0" borderId="4" xfId="1" applyNumberFormat="1" applyFont="1" applyBorder="1"/>
    <xf numFmtId="3" fontId="5" fillId="0" borderId="0" xfId="1" applyNumberFormat="1" applyFont="1" applyBorder="1"/>
    <xf numFmtId="3" fontId="5" fillId="0" borderId="4" xfId="1" applyNumberFormat="1" applyFont="1" applyBorder="1"/>
    <xf numFmtId="17" fontId="6" fillId="0" borderId="0" xfId="0" applyNumberFormat="1" applyFont="1"/>
    <xf numFmtId="165" fontId="6" fillId="0" borderId="14" xfId="1" applyNumberFormat="1" applyFont="1" applyFill="1" applyBorder="1"/>
    <xf numFmtId="165" fontId="6" fillId="3" borderId="0" xfId="1" applyNumberFormat="1" applyFont="1" applyFill="1"/>
    <xf numFmtId="1" fontId="6" fillId="0" borderId="0" xfId="1" applyNumberFormat="1" applyFont="1" applyBorder="1"/>
    <xf numFmtId="1" fontId="6" fillId="0" borderId="6" xfId="1" applyNumberFormat="1" applyFont="1" applyBorder="1"/>
    <xf numFmtId="3" fontId="6" fillId="0" borderId="0" xfId="1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5" fillId="0" borderId="24" xfId="0" applyNumberFormat="1" applyFont="1" applyBorder="1"/>
    <xf numFmtId="10" fontId="6" fillId="0" borderId="24" xfId="0" applyNumberFormat="1" applyFont="1" applyBorder="1"/>
    <xf numFmtId="10" fontId="6" fillId="0" borderId="26" xfId="0" applyNumberFormat="1" applyFont="1" applyBorder="1"/>
    <xf numFmtId="0" fontId="6" fillId="0" borderId="24" xfId="0" applyFont="1" applyBorder="1"/>
    <xf numFmtId="2" fontId="6" fillId="0" borderId="24" xfId="0" applyNumberFormat="1" applyFont="1" applyBorder="1"/>
    <xf numFmtId="1" fontId="6" fillId="0" borderId="24" xfId="1" applyNumberFormat="1" applyFont="1" applyBorder="1"/>
    <xf numFmtId="1" fontId="6" fillId="0" borderId="25" xfId="1" applyNumberFormat="1" applyFont="1" applyBorder="1"/>
    <xf numFmtId="3" fontId="5" fillId="0" borderId="24" xfId="1" applyNumberFormat="1" applyFont="1" applyBorder="1"/>
    <xf numFmtId="165" fontId="6" fillId="0" borderId="24" xfId="1" applyNumberFormat="1" applyFont="1" applyBorder="1"/>
    <xf numFmtId="165" fontId="6" fillId="0" borderId="25" xfId="1" applyNumberFormat="1" applyFont="1" applyBorder="1"/>
    <xf numFmtId="165" fontId="5" fillId="0" borderId="24" xfId="1" applyNumberFormat="1" applyFont="1" applyBorder="1"/>
    <xf numFmtId="0" fontId="6" fillId="0" borderId="27" xfId="0" applyFont="1" applyBorder="1"/>
    <xf numFmtId="3" fontId="6" fillId="0" borderId="27" xfId="0" applyNumberFormat="1" applyFont="1" applyBorder="1"/>
    <xf numFmtId="3" fontId="6" fillId="0" borderId="28" xfId="0" applyNumberFormat="1" applyFont="1" applyBorder="1"/>
    <xf numFmtId="3" fontId="5" fillId="0" borderId="27" xfId="0" applyNumberFormat="1" applyFont="1" applyBorder="1"/>
    <xf numFmtId="10" fontId="6" fillId="0" borderId="27" xfId="0" applyNumberFormat="1" applyFont="1" applyBorder="1"/>
    <xf numFmtId="10" fontId="6" fillId="0" borderId="29" xfId="0" applyNumberFormat="1" applyFont="1" applyBorder="1"/>
    <xf numFmtId="2" fontId="6" fillId="0" borderId="27" xfId="0" applyNumberFormat="1" applyFont="1" applyBorder="1"/>
    <xf numFmtId="1" fontId="6" fillId="0" borderId="27" xfId="1" applyNumberFormat="1" applyFont="1" applyBorder="1"/>
    <xf numFmtId="1" fontId="6" fillId="0" borderId="28" xfId="1" applyNumberFormat="1" applyFont="1" applyBorder="1"/>
    <xf numFmtId="3" fontId="5" fillId="0" borderId="27" xfId="1" applyNumberFormat="1" applyFont="1" applyBorder="1"/>
    <xf numFmtId="0" fontId="6" fillId="0" borderId="30" xfId="0" applyFont="1" applyBorder="1"/>
    <xf numFmtId="165" fontId="6" fillId="0" borderId="27" xfId="1" applyNumberFormat="1" applyFont="1" applyBorder="1"/>
    <xf numFmtId="165" fontId="6" fillId="0" borderId="28" xfId="1" applyNumberFormat="1" applyFont="1" applyBorder="1"/>
    <xf numFmtId="165" fontId="5" fillId="0" borderId="27" xfId="1" applyNumberFormat="1" applyFont="1" applyBorder="1"/>
    <xf numFmtId="3" fontId="6" fillId="0" borderId="27" xfId="1" applyNumberFormat="1" applyFont="1" applyBorder="1"/>
    <xf numFmtId="0" fontId="6" fillId="0" borderId="24" xfId="0" applyFont="1" applyFill="1" applyBorder="1"/>
    <xf numFmtId="0" fontId="6" fillId="0" borderId="30" xfId="0" applyFont="1" applyFill="1" applyBorder="1"/>
    <xf numFmtId="0" fontId="6" fillId="0" borderId="31" xfId="0" applyFont="1" applyBorder="1"/>
    <xf numFmtId="1" fontId="5" fillId="0" borderId="0" xfId="1" applyNumberFormat="1" applyFont="1" applyBorder="1"/>
    <xf numFmtId="0" fontId="5" fillId="2" borderId="16" xfId="0" applyFont="1" applyFill="1" applyBorder="1"/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4" borderId="35" xfId="0" applyFont="1" applyFill="1" applyBorder="1"/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2" borderId="1" xfId="0" applyFont="1" applyFill="1" applyBorder="1"/>
    <xf numFmtId="0" fontId="6" fillId="0" borderId="16" xfId="0" applyFont="1" applyBorder="1"/>
    <xf numFmtId="3" fontId="6" fillId="0" borderId="3" xfId="0" applyNumberFormat="1" applyFont="1" applyFill="1" applyBorder="1"/>
    <xf numFmtId="3" fontId="5" fillId="0" borderId="1" xfId="0" applyNumberFormat="1" applyFont="1" applyFill="1" applyBorder="1"/>
    <xf numFmtId="10" fontId="6" fillId="0" borderId="1" xfId="0" applyNumberFormat="1" applyFont="1" applyFill="1" applyBorder="1"/>
    <xf numFmtId="10" fontId="6" fillId="0" borderId="2" xfId="0" applyNumberFormat="1" applyFont="1" applyFill="1" applyBorder="1"/>
    <xf numFmtId="0" fontId="5" fillId="0" borderId="16" xfId="0" applyFont="1" applyBorder="1"/>
    <xf numFmtId="0" fontId="6" fillId="0" borderId="10" xfId="0" applyFont="1" applyFill="1" applyBorder="1"/>
    <xf numFmtId="0" fontId="5" fillId="2" borderId="13" xfId="0" applyFont="1" applyFill="1" applyBorder="1"/>
    <xf numFmtId="0" fontId="6" fillId="0" borderId="13" xfId="0" applyFont="1" applyFill="1" applyBorder="1"/>
    <xf numFmtId="165" fontId="5" fillId="0" borderId="7" xfId="1" applyNumberFormat="1" applyFont="1" applyBorder="1"/>
    <xf numFmtId="165" fontId="5" fillId="0" borderId="9" xfId="1" applyNumberFormat="1" applyFont="1" applyBorder="1"/>
    <xf numFmtId="165" fontId="6" fillId="0" borderId="0" xfId="1" applyNumberFormat="1" applyFont="1" applyFill="1"/>
    <xf numFmtId="9" fontId="6" fillId="0" borderId="0" xfId="2" applyFont="1"/>
    <xf numFmtId="9" fontId="6" fillId="0" borderId="0" xfId="0" applyNumberFormat="1" applyFont="1"/>
    <xf numFmtId="10" fontId="6" fillId="0" borderId="0" xfId="2" applyNumberFormat="1" applyFont="1"/>
    <xf numFmtId="165" fontId="5" fillId="0" borderId="36" xfId="1" applyNumberFormat="1" applyFont="1" applyBorder="1"/>
    <xf numFmtId="165" fontId="6" fillId="0" borderId="4" xfId="1" applyNumberFormat="1" applyFont="1" applyFill="1" applyBorder="1"/>
    <xf numFmtId="165" fontId="6" fillId="0" borderId="19" xfId="1" applyNumberFormat="1" applyFont="1" applyBorder="1"/>
    <xf numFmtId="165" fontId="6" fillId="0" borderId="5" xfId="1" applyNumberFormat="1" applyFont="1" applyBorder="1"/>
    <xf numFmtId="3" fontId="6" fillId="0" borderId="4" xfId="0" applyNumberFormat="1" applyFont="1" applyFill="1" applyBorder="1"/>
    <xf numFmtId="3" fontId="5" fillId="0" borderId="36" xfId="0" applyNumberFormat="1" applyFont="1" applyBorder="1"/>
    <xf numFmtId="0" fontId="6" fillId="0" borderId="3" xfId="0" applyFont="1" applyBorder="1"/>
    <xf numFmtId="3" fontId="6" fillId="0" borderId="8" xfId="0" applyNumberFormat="1" applyFont="1" applyFill="1" applyBorder="1"/>
    <xf numFmtId="0" fontId="6" fillId="0" borderId="8" xfId="0" applyFont="1" applyBorder="1"/>
    <xf numFmtId="165" fontId="5" fillId="0" borderId="19" xfId="1" applyNumberFormat="1" applyFont="1" applyFill="1" applyBorder="1"/>
    <xf numFmtId="0" fontId="5" fillId="0" borderId="19" xfId="0" applyFont="1" applyBorder="1"/>
    <xf numFmtId="165" fontId="5" fillId="0" borderId="5" xfId="1" applyNumberFormat="1" applyFont="1" applyFill="1" applyBorder="1"/>
    <xf numFmtId="165" fontId="6" fillId="0" borderId="1" xfId="1" applyNumberFormat="1" applyFont="1" applyFill="1" applyBorder="1"/>
    <xf numFmtId="165" fontId="5" fillId="0" borderId="36" xfId="1" applyNumberFormat="1" applyFont="1" applyFill="1" applyBorder="1"/>
    <xf numFmtId="0" fontId="5" fillId="0" borderId="5" xfId="0" applyFont="1" applyBorder="1"/>
    <xf numFmtId="3" fontId="5" fillId="0" borderId="5" xfId="0" applyNumberFormat="1" applyFont="1" applyFill="1" applyBorder="1"/>
    <xf numFmtId="165" fontId="6" fillId="0" borderId="4" xfId="0" applyNumberFormat="1" applyFont="1" applyFill="1" applyBorder="1"/>
    <xf numFmtId="165" fontId="6" fillId="0" borderId="1" xfId="0" applyNumberFormat="1" applyFont="1" applyFill="1" applyBorder="1"/>
    <xf numFmtId="165" fontId="6" fillId="0" borderId="4" xfId="0" applyNumberFormat="1" applyFont="1" applyBorder="1"/>
    <xf numFmtId="165" fontId="6" fillId="0" borderId="8" xfId="0" applyNumberFormat="1" applyFont="1" applyBorder="1"/>
    <xf numFmtId="3" fontId="5" fillId="0" borderId="36" xfId="0" applyNumberFormat="1" applyFont="1" applyFill="1" applyBorder="1"/>
    <xf numFmtId="165" fontId="6" fillId="0" borderId="3" xfId="1" applyNumberFormat="1" applyFont="1" applyFill="1" applyBorder="1"/>
    <xf numFmtId="165" fontId="5" fillId="2" borderId="33" xfId="1" applyNumberFormat="1" applyFont="1" applyFill="1" applyBorder="1" applyAlignment="1">
      <alignment horizontal="center"/>
    </xf>
    <xf numFmtId="165" fontId="5" fillId="2" borderId="34" xfId="1" applyNumberFormat="1" applyFont="1" applyFill="1" applyBorder="1" applyAlignment="1">
      <alignment horizontal="center"/>
    </xf>
    <xf numFmtId="165" fontId="5" fillId="4" borderId="33" xfId="1" applyNumberFormat="1" applyFont="1" applyFill="1" applyBorder="1" applyAlignment="1">
      <alignment horizontal="center"/>
    </xf>
    <xf numFmtId="165" fontId="5" fillId="4" borderId="34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5" fontId="5" fillId="2" borderId="16" xfId="1" applyNumberFormat="1" applyFont="1" applyFill="1" applyBorder="1"/>
    <xf numFmtId="165" fontId="5" fillId="2" borderId="32" xfId="1" applyNumberFormat="1" applyFont="1" applyFill="1" applyBorder="1" applyAlignment="1">
      <alignment horizontal="center"/>
    </xf>
    <xf numFmtId="165" fontId="5" fillId="0" borderId="0" xfId="1" applyNumberFormat="1" applyFont="1"/>
    <xf numFmtId="165" fontId="5" fillId="4" borderId="16" xfId="1" applyNumberFormat="1" applyFont="1" applyFill="1" applyBorder="1"/>
    <xf numFmtId="165" fontId="6" fillId="0" borderId="17" xfId="1" applyNumberFormat="1" applyFont="1" applyBorder="1"/>
    <xf numFmtId="165" fontId="6" fillId="0" borderId="18" xfId="1" applyNumberFormat="1" applyFont="1" applyBorder="1"/>
    <xf numFmtId="165" fontId="6" fillId="0" borderId="16" xfId="1" applyNumberFormat="1" applyFont="1" applyFill="1" applyBorder="1"/>
    <xf numFmtId="165" fontId="5" fillId="4" borderId="35" xfId="1" applyNumberFormat="1" applyFont="1" applyFill="1" applyBorder="1"/>
    <xf numFmtId="165" fontId="5" fillId="4" borderId="32" xfId="1" applyNumberFormat="1" applyFont="1" applyFill="1" applyBorder="1" applyAlignment="1">
      <alignment horizontal="center"/>
    </xf>
    <xf numFmtId="165" fontId="5" fillId="0" borderId="10" xfId="1" applyNumberFormat="1" applyFont="1" applyBorder="1"/>
    <xf numFmtId="165" fontId="6" fillId="2" borderId="11" xfId="1" applyNumberFormat="1" applyFont="1" applyFill="1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5" fontId="6" fillId="0" borderId="10" xfId="1" applyNumberFormat="1" applyFont="1" applyFill="1" applyBorder="1"/>
    <xf numFmtId="165" fontId="5" fillId="4" borderId="13" xfId="1" applyNumberFormat="1" applyFont="1" applyFill="1" applyBorder="1"/>
    <xf numFmtId="165" fontId="6" fillId="2" borderId="14" xfId="1" applyNumberFormat="1" applyFont="1" applyFill="1" applyBorder="1"/>
    <xf numFmtId="165" fontId="6" fillId="0" borderId="14" xfId="1" applyNumberFormat="1" applyFont="1" applyBorder="1"/>
    <xf numFmtId="165" fontId="6" fillId="0" borderId="15" xfId="1" applyNumberFormat="1" applyFont="1" applyBorder="1"/>
    <xf numFmtId="165" fontId="6" fillId="0" borderId="13" xfId="1" applyNumberFormat="1" applyFont="1" applyFill="1" applyBorder="1"/>
    <xf numFmtId="166" fontId="5" fillId="0" borderId="1" xfId="2" applyNumberFormat="1" applyFont="1" applyBorder="1"/>
    <xf numFmtId="166" fontId="6" fillId="0" borderId="0" xfId="2" applyNumberFormat="1" applyFont="1" applyFill="1" applyBorder="1"/>
    <xf numFmtId="166" fontId="6" fillId="0" borderId="0" xfId="2" applyNumberFormat="1" applyFont="1" applyBorder="1"/>
    <xf numFmtId="166" fontId="6" fillId="0" borderId="4" xfId="2" applyNumberFormat="1" applyFont="1" applyBorder="1"/>
    <xf numFmtId="166" fontId="6" fillId="0" borderId="0" xfId="2" applyNumberFormat="1" applyFont="1"/>
    <xf numFmtId="166" fontId="5" fillId="0" borderId="2" xfId="2" applyNumberFormat="1" applyFont="1" applyBorder="1"/>
    <xf numFmtId="166" fontId="6" fillId="0" borderId="7" xfId="2" applyNumberFormat="1" applyFont="1" applyFill="1" applyBorder="1"/>
    <xf numFmtId="166" fontId="6" fillId="0" borderId="7" xfId="2" applyNumberFormat="1" applyFont="1" applyBorder="1"/>
    <xf numFmtId="166" fontId="6" fillId="0" borderId="9" xfId="2" applyNumberFormat="1" applyFont="1" applyBorder="1"/>
    <xf numFmtId="166" fontId="6" fillId="2" borderId="0" xfId="2" applyNumberFormat="1" applyFont="1" applyFill="1" applyBorder="1"/>
    <xf numFmtId="166" fontId="6" fillId="0" borderId="1" xfId="2" applyNumberFormat="1" applyFont="1" applyFill="1" applyBorder="1"/>
    <xf numFmtId="166" fontId="6" fillId="2" borderId="7" xfId="2" applyNumberFormat="1" applyFont="1" applyFill="1" applyBorder="1"/>
    <xf numFmtId="166" fontId="6" fillId="0" borderId="2" xfId="2" applyNumberFormat="1" applyFont="1" applyFill="1" applyBorder="1"/>
    <xf numFmtId="0" fontId="4" fillId="0" borderId="0" xfId="0" applyFont="1" applyAlignment="1">
      <alignment horizontal="center"/>
    </xf>
    <xf numFmtId="165" fontId="6" fillId="0" borderId="16" xfId="1" applyNumberFormat="1" applyFont="1" applyBorder="1"/>
    <xf numFmtId="165" fontId="6" fillId="0" borderId="17" xfId="1" applyNumberFormat="1" applyFont="1" applyFill="1" applyBorder="1"/>
    <xf numFmtId="165" fontId="6" fillId="0" borderId="11" xfId="1" applyNumberFormat="1" applyFont="1" applyFill="1" applyBorder="1"/>
    <xf numFmtId="165" fontId="3" fillId="0" borderId="0" xfId="0" applyNumberFormat="1" applyFont="1" applyFill="1" applyBorder="1"/>
    <xf numFmtId="165" fontId="3" fillId="0" borderId="0" xfId="1" applyNumberFormat="1" applyFont="1" applyFill="1" applyBorder="1"/>
    <xf numFmtId="0" fontId="3" fillId="0" borderId="0" xfId="0" applyFont="1" applyFill="1" applyBorder="1"/>
    <xf numFmtId="10" fontId="6" fillId="0" borderId="0" xfId="2" applyNumberFormat="1" applyFont="1" applyFill="1" applyBorder="1"/>
    <xf numFmtId="10" fontId="6" fillId="0" borderId="0" xfId="2" applyNumberFormat="1" applyFont="1" applyBorder="1"/>
    <xf numFmtId="10" fontId="6" fillId="0" borderId="7" xfId="2" applyNumberFormat="1" applyFont="1" applyFill="1" applyBorder="1"/>
    <xf numFmtId="10" fontId="6" fillId="0" borderId="7" xfId="2" applyNumberFormat="1" applyFont="1" applyBorder="1"/>
    <xf numFmtId="43" fontId="5" fillId="4" borderId="34" xfId="1" applyFont="1" applyFill="1" applyBorder="1" applyAlignment="1">
      <alignment horizontal="center"/>
    </xf>
    <xf numFmtId="0" fontId="6" fillId="0" borderId="0" xfId="0" applyNumberFormat="1" applyFont="1"/>
    <xf numFmtId="10" fontId="5" fillId="0" borderId="1" xfId="2" applyNumberFormat="1" applyFont="1" applyBorder="1"/>
    <xf numFmtId="10" fontId="6" fillId="0" borderId="4" xfId="2" applyNumberFormat="1" applyFont="1" applyBorder="1"/>
    <xf numFmtId="10" fontId="5" fillId="0" borderId="2" xfId="2" applyNumberFormat="1" applyFont="1" applyBorder="1"/>
    <xf numFmtId="10" fontId="6" fillId="0" borderId="9" xfId="2" applyNumberFormat="1" applyFont="1" applyBorder="1"/>
    <xf numFmtId="10" fontId="6" fillId="0" borderId="1" xfId="2" applyNumberFormat="1" applyFont="1" applyFill="1" applyBorder="1"/>
    <xf numFmtId="10" fontId="6" fillId="0" borderId="2" xfId="2" applyNumberFormat="1" applyFont="1" applyFill="1" applyBorder="1"/>
    <xf numFmtId="0" fontId="6" fillId="0" borderId="0" xfId="1" applyNumberFormat="1" applyFont="1"/>
    <xf numFmtId="10" fontId="6" fillId="0" borderId="1" xfId="2" applyNumberFormat="1" applyFont="1" applyBorder="1"/>
    <xf numFmtId="10" fontId="6" fillId="0" borderId="2" xfId="2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2" fillId="0" borderId="0" xfId="1" applyNumberFormat="1" applyFont="1" applyBorder="1"/>
    <xf numFmtId="165" fontId="2" fillId="0" borderId="6" xfId="1" applyNumberFormat="1" applyFont="1" applyBorder="1"/>
    <xf numFmtId="165" fontId="2" fillId="0" borderId="4" xfId="1" applyNumberFormat="1" applyFont="1" applyBorder="1"/>
    <xf numFmtId="0" fontId="5" fillId="4" borderId="0" xfId="0" applyFont="1" applyFill="1" applyBorder="1"/>
    <xf numFmtId="0" fontId="5" fillId="0" borderId="0" xfId="0" applyFont="1" applyFill="1" applyBorder="1"/>
    <xf numFmtId="10" fontId="2" fillId="0" borderId="0" xfId="0" applyNumberFormat="1" applyFont="1" applyBorder="1"/>
    <xf numFmtId="10" fontId="5" fillId="0" borderId="0" xfId="0" applyNumberFormat="1" applyFont="1"/>
    <xf numFmtId="10" fontId="2" fillId="0" borderId="0" xfId="17" applyNumberFormat="1" applyFont="1" applyBorder="1"/>
    <xf numFmtId="165" fontId="5" fillId="2" borderId="7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166" fontId="6" fillId="0" borderId="2" xfId="2" applyNumberFormat="1" applyFont="1" applyBorder="1"/>
    <xf numFmtId="165" fontId="2" fillId="0" borderId="3" xfId="1" applyNumberFormat="1" applyFont="1" applyFill="1" applyBorder="1"/>
    <xf numFmtId="165" fontId="2" fillId="0" borderId="6" xfId="1" applyNumberFormat="1" applyFont="1" applyFill="1" applyBorder="1"/>
    <xf numFmtId="165" fontId="6" fillId="0" borderId="0" xfId="12" applyNumberFormat="1" applyFont="1" applyBorder="1"/>
    <xf numFmtId="165" fontId="6" fillId="0" borderId="3" xfId="0" applyNumberFormat="1" applyFont="1" applyBorder="1"/>
    <xf numFmtId="165" fontId="6" fillId="0" borderId="10" xfId="1" applyNumberFormat="1" applyFont="1" applyBorder="1"/>
    <xf numFmtId="0" fontId="6" fillId="0" borderId="10" xfId="0" applyFont="1" applyBorder="1"/>
    <xf numFmtId="43" fontId="5" fillId="4" borderId="33" xfId="1" applyFont="1" applyFill="1" applyBorder="1" applyAlignment="1">
      <alignment horizontal="center"/>
    </xf>
    <xf numFmtId="43" fontId="5" fillId="4" borderId="32" xfId="1" applyFont="1" applyFill="1" applyBorder="1" applyAlignment="1">
      <alignment horizontal="center"/>
    </xf>
    <xf numFmtId="165" fontId="5" fillId="2" borderId="2" xfId="1" applyNumberFormat="1" applyFont="1" applyFill="1" applyBorder="1" applyAlignment="1">
      <alignment horizontal="center"/>
    </xf>
    <xf numFmtId="165" fontId="29" fillId="0" borderId="6" xfId="95" applyNumberFormat="1" applyBorder="1" applyAlignment="1">
      <alignment horizontal="right"/>
    </xf>
    <xf numFmtId="165" fontId="2" fillId="0" borderId="8" xfId="1" applyNumberFormat="1" applyFont="1" applyFill="1" applyBorder="1"/>
    <xf numFmtId="165" fontId="2" fillId="0" borderId="0" xfId="1" applyNumberFormat="1" applyFont="1"/>
    <xf numFmtId="0" fontId="5" fillId="0" borderId="46" xfId="0" applyFont="1" applyFill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2" fillId="0" borderId="0" xfId="0" applyFont="1"/>
    <xf numFmtId="0" fontId="5" fillId="36" borderId="1" xfId="0" applyFont="1" applyFill="1" applyBorder="1"/>
    <xf numFmtId="165" fontId="5" fillId="2" borderId="9" xfId="1" applyNumberFormat="1" applyFont="1" applyFill="1" applyBorder="1" applyAlignment="1">
      <alignment horizontal="center"/>
    </xf>
    <xf numFmtId="165" fontId="2" fillId="0" borderId="4" xfId="1" applyNumberFormat="1" applyFont="1" applyFill="1" applyBorder="1"/>
    <xf numFmtId="0" fontId="0" fillId="0" borderId="4" xfId="0" applyBorder="1"/>
    <xf numFmtId="0" fontId="2" fillId="0" borderId="3" xfId="0" applyFont="1" applyFill="1" applyBorder="1"/>
    <xf numFmtId="0" fontId="2" fillId="0" borderId="6" xfId="0" applyFont="1" applyFill="1" applyBorder="1"/>
    <xf numFmtId="165" fontId="2" fillId="0" borderId="0" xfId="0" applyNumberFormat="1" applyFont="1" applyBorder="1"/>
    <xf numFmtId="165" fontId="2" fillId="0" borderId="3" xfId="1" applyNumberFormat="1" applyFont="1" applyBorder="1"/>
    <xf numFmtId="3" fontId="2" fillId="0" borderId="0" xfId="0" applyNumberFormat="1" applyFont="1"/>
    <xf numFmtId="10" fontId="2" fillId="0" borderId="0" xfId="2" applyNumberFormat="1" applyFont="1" applyBorder="1"/>
    <xf numFmtId="10" fontId="2" fillId="0" borderId="7" xfId="2" applyNumberFormat="1" applyFont="1" applyBorder="1"/>
    <xf numFmtId="166" fontId="2" fillId="0" borderId="0" xfId="2" applyNumberFormat="1" applyFont="1" applyBorder="1"/>
    <xf numFmtId="166" fontId="2" fillId="0" borderId="7" xfId="2" applyNumberFormat="1" applyFont="1" applyBorder="1"/>
    <xf numFmtId="0" fontId="2" fillId="0" borderId="1" xfId="0" applyFont="1" applyBorder="1"/>
    <xf numFmtId="165" fontId="2" fillId="37" borderId="0" xfId="1" applyNumberFormat="1" applyFont="1" applyFill="1" applyBorder="1"/>
    <xf numFmtId="165" fontId="6" fillId="37" borderId="6" xfId="1" applyNumberFormat="1" applyFont="1" applyFill="1" applyBorder="1"/>
    <xf numFmtId="165" fontId="5" fillId="37" borderId="0" xfId="1" applyNumberFormat="1" applyFont="1" applyFill="1" applyBorder="1"/>
    <xf numFmtId="165" fontId="6" fillId="37" borderId="0" xfId="1" applyNumberFormat="1" applyFont="1" applyFill="1"/>
    <xf numFmtId="165" fontId="2" fillId="37" borderId="0" xfId="1" applyNumberFormat="1" applyFont="1" applyFill="1"/>
    <xf numFmtId="165" fontId="6" fillId="37" borderId="0" xfId="1" applyNumberFormat="1" applyFont="1" applyFill="1" applyBorder="1"/>
    <xf numFmtId="165" fontId="5" fillId="37" borderId="19" xfId="1" applyNumberFormat="1" applyFont="1" applyFill="1" applyBorder="1"/>
    <xf numFmtId="165" fontId="6" fillId="37" borderId="3" xfId="1" applyNumberFormat="1" applyFont="1" applyFill="1" applyBorder="1"/>
    <xf numFmtId="0" fontId="6" fillId="0" borderId="0" xfId="0" applyFont="1" applyAlignment="1">
      <alignment horizontal="center"/>
    </xf>
    <xf numFmtId="17" fontId="2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1" applyNumberFormat="1" applyFont="1" applyAlignment="1"/>
    <xf numFmtId="0" fontId="2" fillId="0" borderId="0" xfId="0" applyFont="1" applyAlignment="1"/>
    <xf numFmtId="165" fontId="2" fillId="0" borderId="0" xfId="1" applyNumberFormat="1" applyFont="1" applyBorder="1" applyAlignment="1"/>
    <xf numFmtId="165" fontId="2" fillId="0" borderId="6" xfId="1" applyNumberFormat="1" applyFont="1" applyFill="1" applyBorder="1" applyAlignment="1"/>
    <xf numFmtId="0" fontId="2" fillId="0" borderId="6" xfId="0" applyFont="1" applyBorder="1" applyAlignment="1"/>
    <xf numFmtId="165" fontId="2" fillId="0" borderId="6" xfId="1" applyNumberFormat="1" applyFont="1" applyBorder="1" applyAlignment="1"/>
    <xf numFmtId="0" fontId="2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" fillId="37" borderId="0" xfId="0" applyFont="1" applyFill="1"/>
    <xf numFmtId="0" fontId="6" fillId="37" borderId="0" xfId="0" applyFont="1" applyFill="1"/>
    <xf numFmtId="0" fontId="31" fillId="0" borderId="0" xfId="0" applyFont="1"/>
    <xf numFmtId="0" fontId="32" fillId="0" borderId="0" xfId="0" applyFont="1"/>
    <xf numFmtId="0" fontId="5" fillId="4" borderId="1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38" fontId="6" fillId="0" borderId="0" xfId="0" applyNumberFormat="1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2" fillId="0" borderId="6" xfId="0" applyFont="1" applyBorder="1"/>
    <xf numFmtId="3" fontId="2" fillId="0" borderId="6" xfId="0" applyNumberFormat="1" applyFont="1" applyBorder="1"/>
    <xf numFmtId="165" fontId="2" fillId="0" borderId="0" xfId="16" applyNumberFormat="1" applyFont="1"/>
    <xf numFmtId="165" fontId="2" fillId="0" borderId="6" xfId="16" applyNumberFormat="1" applyFont="1" applyBorder="1"/>
    <xf numFmtId="165" fontId="5" fillId="0" borderId="0" xfId="16" applyNumberFormat="1" applyFont="1"/>
    <xf numFmtId="10" fontId="2" fillId="0" borderId="7" xfId="17" applyNumberFormat="1" applyFont="1" applyBorder="1"/>
    <xf numFmtId="165" fontId="5" fillId="0" borderId="19" xfId="16" applyNumberFormat="1" applyFont="1" applyBorder="1"/>
    <xf numFmtId="166" fontId="2" fillId="0" borderId="0" xfId="17" applyNumberFormat="1" applyFont="1" applyBorder="1"/>
    <xf numFmtId="166" fontId="2" fillId="0" borderId="7" xfId="17" applyNumberFormat="1" applyFont="1" applyBorder="1"/>
    <xf numFmtId="165" fontId="5" fillId="0" borderId="0" xfId="16" applyNumberFormat="1" applyFont="1" applyBorder="1"/>
    <xf numFmtId="165" fontId="2" fillId="0" borderId="0" xfId="16" applyNumberFormat="1" applyFont="1" applyBorder="1"/>
    <xf numFmtId="165" fontId="2" fillId="0" borderId="11" xfId="16" applyNumberFormat="1" applyFont="1" applyBorder="1"/>
    <xf numFmtId="10" fontId="2" fillId="0" borderId="7" xfId="0" applyNumberFormat="1" applyFont="1" applyBorder="1"/>
    <xf numFmtId="165" fontId="2" fillId="0" borderId="0" xfId="16" applyNumberFormat="1" applyFont="1" applyFill="1" applyBorder="1"/>
    <xf numFmtId="165" fontId="2" fillId="0" borderId="6" xfId="16" applyNumberFormat="1" applyFont="1" applyFill="1" applyBorder="1" applyAlignment="1"/>
    <xf numFmtId="0" fontId="2" fillId="0" borderId="0" xfId="0" applyFont="1" applyProtection="1">
      <protection locked="0"/>
    </xf>
    <xf numFmtId="165" fontId="2" fillId="37" borderId="6" xfId="16" applyNumberFormat="1" applyFont="1" applyFill="1" applyBorder="1"/>
    <xf numFmtId="165" fontId="5" fillId="37" borderId="0" xfId="16" applyNumberFormat="1" applyFont="1" applyFill="1" applyBorder="1"/>
    <xf numFmtId="165" fontId="2" fillId="0" borderId="6" xfId="16" applyNumberFormat="1" applyFont="1" applyFill="1" applyBorder="1"/>
    <xf numFmtId="165" fontId="2" fillId="0" borderId="6" xfId="0" applyNumberFormat="1" applyFont="1" applyFill="1" applyBorder="1"/>
    <xf numFmtId="3" fontId="5" fillId="0" borderId="0" xfId="0" applyNumberFormat="1" applyFont="1"/>
    <xf numFmtId="1" fontId="2" fillId="0" borderId="6" xfId="0" applyNumberFormat="1" applyFont="1" applyBorder="1"/>
    <xf numFmtId="165" fontId="6" fillId="0" borderId="0" xfId="1" applyNumberFormat="1" applyFont="1" applyBorder="1" applyProtection="1"/>
    <xf numFmtId="165" fontId="6" fillId="0" borderId="4" xfId="1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0" xfId="1" applyNumberFormat="1" applyFont="1" applyProtection="1"/>
    <xf numFmtId="165" fontId="2" fillId="0" borderId="0" xfId="1" applyNumberFormat="1" applyFont="1" applyProtection="1"/>
    <xf numFmtId="165" fontId="2" fillId="0" borderId="0" xfId="16" applyNumberFormat="1" applyFont="1" applyProtection="1"/>
    <xf numFmtId="165" fontId="6" fillId="0" borderId="18" xfId="1" applyNumberFormat="1" applyFont="1" applyBorder="1" applyProtection="1"/>
    <xf numFmtId="3" fontId="2" fillId="0" borderId="6" xfId="0" applyNumberFormat="1" applyFont="1" applyFill="1" applyBorder="1"/>
    <xf numFmtId="166" fontId="2" fillId="37" borderId="7" xfId="17" applyNumberFormat="1" applyFont="1" applyFill="1" applyBorder="1"/>
    <xf numFmtId="165" fontId="5" fillId="4" borderId="49" xfId="1" applyNumberFormat="1" applyFont="1" applyFill="1" applyBorder="1" applyAlignment="1">
      <alignment horizontal="center"/>
    </xf>
    <xf numFmtId="165" fontId="5" fillId="0" borderId="0" xfId="1" applyNumberFormat="1" applyFont="1" applyProtection="1"/>
    <xf numFmtId="165" fontId="6" fillId="0" borderId="17" xfId="1" applyNumberFormat="1" applyFont="1" applyBorder="1" applyProtection="1"/>
    <xf numFmtId="10" fontId="0" fillId="0" borderId="0" xfId="0" applyNumberFormat="1"/>
    <xf numFmtId="165" fontId="5" fillId="4" borderId="1" xfId="1" applyNumberFormat="1" applyFont="1" applyFill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0" xfId="1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6" applyNumberFormat="1" applyFont="1" applyProtection="1">
      <protection locked="0"/>
    </xf>
    <xf numFmtId="165" fontId="5" fillId="0" borderId="1" xfId="1" applyNumberFormat="1" applyFont="1" applyBorder="1" applyProtection="1">
      <protection locked="0"/>
    </xf>
    <xf numFmtId="165" fontId="5" fillId="0" borderId="3" xfId="1" applyNumberFormat="1" applyFont="1" applyBorder="1" applyProtection="1">
      <protection locked="0"/>
    </xf>
    <xf numFmtId="165" fontId="6" fillId="2" borderId="6" xfId="1" applyNumberFormat="1" applyFont="1" applyFill="1" applyBorder="1" applyProtection="1">
      <protection locked="0"/>
    </xf>
    <xf numFmtId="165" fontId="6" fillId="0" borderId="6" xfId="1" applyNumberFormat="1" applyFont="1" applyBorder="1" applyProtection="1">
      <protection locked="0"/>
    </xf>
    <xf numFmtId="165" fontId="6" fillId="0" borderId="8" xfId="1" applyNumberFormat="1" applyFont="1" applyBorder="1" applyProtection="1">
      <protection locked="0"/>
    </xf>
    <xf numFmtId="165" fontId="6" fillId="0" borderId="3" xfId="1" applyNumberFormat="1" applyFont="1" applyFill="1" applyBorder="1" applyProtection="1">
      <protection locked="0"/>
    </xf>
    <xf numFmtId="165" fontId="2" fillId="0" borderId="6" xfId="16" applyNumberFormat="1" applyFont="1" applyBorder="1" applyProtection="1">
      <protection locked="0"/>
    </xf>
    <xf numFmtId="165" fontId="5" fillId="2" borderId="0" xfId="1" applyNumberFormat="1" applyFont="1" applyFill="1" applyBorder="1" applyProtection="1">
      <protection locked="0"/>
    </xf>
    <xf numFmtId="165" fontId="5" fillId="0" borderId="0" xfId="1" applyNumberFormat="1" applyFont="1" applyBorder="1" applyProtection="1">
      <protection locked="0"/>
    </xf>
    <xf numFmtId="165" fontId="5" fillId="0" borderId="5" xfId="1" applyNumberFormat="1" applyFont="1" applyBorder="1" applyProtection="1">
      <protection locked="0"/>
    </xf>
    <xf numFmtId="165" fontId="5" fillId="0" borderId="19" xfId="1" applyNumberFormat="1" applyFont="1" applyBorder="1" applyProtection="1">
      <protection locked="0"/>
    </xf>
    <xf numFmtId="165" fontId="5" fillId="0" borderId="1" xfId="1" applyNumberFormat="1" applyFont="1" applyFill="1" applyBorder="1" applyProtection="1">
      <protection locked="0"/>
    </xf>
    <xf numFmtId="165" fontId="5" fillId="0" borderId="19" xfId="16" applyNumberFormat="1" applyFont="1" applyBorder="1" applyProtection="1">
      <protection locked="0"/>
    </xf>
    <xf numFmtId="166" fontId="5" fillId="0" borderId="1" xfId="2" applyNumberFormat="1" applyFont="1" applyBorder="1" applyProtection="1">
      <protection locked="0"/>
    </xf>
    <xf numFmtId="166" fontId="6" fillId="2" borderId="0" xfId="2" applyNumberFormat="1" applyFont="1" applyFill="1" applyBorder="1" applyProtection="1">
      <protection locked="0"/>
    </xf>
    <xf numFmtId="166" fontId="6" fillId="0" borderId="0" xfId="2" applyNumberFormat="1" applyFont="1" applyBorder="1" applyProtection="1">
      <protection locked="0"/>
    </xf>
    <xf numFmtId="166" fontId="6" fillId="0" borderId="4" xfId="2" applyNumberFormat="1" applyFont="1" applyBorder="1" applyProtection="1">
      <protection locked="0"/>
    </xf>
    <xf numFmtId="166" fontId="6" fillId="0" borderId="1" xfId="2" applyNumberFormat="1" applyFont="1" applyFill="1" applyBorder="1" applyProtection="1">
      <protection locked="0"/>
    </xf>
    <xf numFmtId="166" fontId="2" fillId="0" borderId="0" xfId="17" applyNumberFormat="1" applyFont="1" applyBorder="1" applyProtection="1">
      <protection locked="0"/>
    </xf>
    <xf numFmtId="166" fontId="6" fillId="0" borderId="0" xfId="2" applyNumberFormat="1" applyFont="1" applyProtection="1">
      <protection locked="0"/>
    </xf>
    <xf numFmtId="166" fontId="5" fillId="0" borderId="2" xfId="2" applyNumberFormat="1" applyFont="1" applyBorder="1" applyProtection="1">
      <protection locked="0"/>
    </xf>
    <xf numFmtId="166" fontId="6" fillId="2" borderId="7" xfId="2" applyNumberFormat="1" applyFont="1" applyFill="1" applyBorder="1" applyProtection="1">
      <protection locked="0"/>
    </xf>
    <xf numFmtId="166" fontId="6" fillId="0" borderId="7" xfId="2" applyNumberFormat="1" applyFont="1" applyBorder="1" applyProtection="1">
      <protection locked="0"/>
    </xf>
    <xf numFmtId="166" fontId="6" fillId="0" borderId="9" xfId="2" applyNumberFormat="1" applyFont="1" applyBorder="1" applyProtection="1">
      <protection locked="0"/>
    </xf>
    <xf numFmtId="166" fontId="6" fillId="0" borderId="2" xfId="2" applyNumberFormat="1" applyFont="1" applyFill="1" applyBorder="1" applyProtection="1">
      <protection locked="0"/>
    </xf>
    <xf numFmtId="166" fontId="2" fillId="0" borderId="7" xfId="17" applyNumberFormat="1" applyFont="1" applyBorder="1" applyProtection="1">
      <protection locked="0"/>
    </xf>
    <xf numFmtId="165" fontId="2" fillId="0" borderId="6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38" fontId="6" fillId="0" borderId="0" xfId="0" applyNumberFormat="1" applyFont="1" applyProtection="1">
      <protection locked="0"/>
    </xf>
    <xf numFmtId="0" fontId="6" fillId="0" borderId="0" xfId="0" applyFont="1" applyFill="1" applyProtection="1">
      <protection locked="0"/>
    </xf>
    <xf numFmtId="0" fontId="6" fillId="0" borderId="9" xfId="0" applyFont="1" applyBorder="1" applyProtection="1">
      <protection locked="0"/>
    </xf>
    <xf numFmtId="165" fontId="6" fillId="0" borderId="2" xfId="1" applyNumberFormat="1" applyFont="1" applyFill="1" applyBorder="1" applyProtection="1">
      <protection locked="0"/>
    </xf>
    <xf numFmtId="165" fontId="6" fillId="0" borderId="7" xfId="1" applyNumberFormat="1" applyFont="1" applyBorder="1" applyProtection="1">
      <protection locked="0"/>
    </xf>
    <xf numFmtId="165" fontId="6" fillId="0" borderId="9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Protection="1">
      <protection locked="0"/>
    </xf>
    <xf numFmtId="0" fontId="5" fillId="4" borderId="16" xfId="0" applyFont="1" applyFill="1" applyBorder="1" applyProtection="1">
      <protection locked="0"/>
    </xf>
    <xf numFmtId="0" fontId="6" fillId="2" borderId="17" xfId="0" applyFont="1" applyFill="1" applyBorder="1" applyProtection="1">
      <protection locked="0"/>
    </xf>
    <xf numFmtId="0" fontId="6" fillId="0" borderId="17" xfId="0" applyFont="1" applyBorder="1" applyProtection="1">
      <protection locked="0"/>
    </xf>
    <xf numFmtId="38" fontId="6" fillId="0" borderId="17" xfId="0" applyNumberFormat="1" applyFont="1" applyBorder="1" applyProtection="1">
      <protection locked="0"/>
    </xf>
    <xf numFmtId="0" fontId="6" fillId="0" borderId="17" xfId="0" applyFont="1" applyFill="1" applyBorder="1" applyProtection="1">
      <protection locked="0"/>
    </xf>
    <xf numFmtId="0" fontId="6" fillId="0" borderId="18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6" fillId="2" borderId="0" xfId="0" applyFont="1" applyFill="1" applyBorder="1" applyProtection="1">
      <protection locked="0"/>
    </xf>
    <xf numFmtId="165" fontId="3" fillId="0" borderId="0" xfId="1" applyNumberFormat="1" applyFont="1" applyProtection="1">
      <protection locked="0"/>
    </xf>
    <xf numFmtId="165" fontId="2" fillId="0" borderId="0" xfId="1" applyNumberFormat="1" applyFont="1" applyBorder="1" applyProtection="1">
      <protection locked="0"/>
    </xf>
    <xf numFmtId="165" fontId="6" fillId="0" borderId="6" xfId="1" applyNumberFormat="1" applyFont="1" applyFill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5" fillId="0" borderId="0" xfId="1" applyNumberFormat="1" applyFont="1" applyFill="1" applyBorder="1" applyProtection="1">
      <protection locked="0"/>
    </xf>
    <xf numFmtId="165" fontId="5" fillId="0" borderId="4" xfId="1" applyNumberFormat="1" applyFont="1" applyBorder="1" applyProtection="1">
      <protection locked="0"/>
    </xf>
    <xf numFmtId="0" fontId="5" fillId="0" borderId="1" xfId="0" applyFont="1" applyBorder="1" applyProtection="1">
      <protection locked="0"/>
    </xf>
    <xf numFmtId="10" fontId="6" fillId="2" borderId="0" xfId="0" applyNumberFormat="1" applyFont="1" applyFill="1" applyBorder="1" applyProtection="1">
      <protection locked="0"/>
    </xf>
    <xf numFmtId="10" fontId="6" fillId="0" borderId="0" xfId="0" applyNumberFormat="1" applyFont="1" applyBorder="1" applyProtection="1">
      <protection locked="0"/>
    </xf>
    <xf numFmtId="10" fontId="6" fillId="0" borderId="0" xfId="0" applyNumberFormat="1" applyFont="1" applyFill="1" applyBorder="1" applyProtection="1">
      <protection locked="0"/>
    </xf>
    <xf numFmtId="10" fontId="6" fillId="0" borderId="4" xfId="0" applyNumberFormat="1" applyFont="1" applyBorder="1" applyProtection="1">
      <protection locked="0"/>
    </xf>
    <xf numFmtId="10" fontId="6" fillId="2" borderId="7" xfId="0" applyNumberFormat="1" applyFont="1" applyFill="1" applyBorder="1" applyProtection="1">
      <protection locked="0"/>
    </xf>
    <xf numFmtId="10" fontId="6" fillId="0" borderId="7" xfId="0" applyNumberFormat="1" applyFont="1" applyBorder="1" applyProtection="1">
      <protection locked="0"/>
    </xf>
    <xf numFmtId="10" fontId="6" fillId="0" borderId="7" xfId="0" applyNumberFormat="1" applyFont="1" applyFill="1" applyBorder="1" applyProtection="1">
      <protection locked="0"/>
    </xf>
    <xf numFmtId="10" fontId="6" fillId="0" borderId="9" xfId="0" applyNumberFormat="1" applyFont="1" applyBorder="1" applyProtection="1">
      <protection locked="0"/>
    </xf>
    <xf numFmtId="165" fontId="6" fillId="0" borderId="4" xfId="1" applyNumberFormat="1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165" fontId="6" fillId="0" borderId="18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65" fontId="6" fillId="0" borderId="1" xfId="1" applyNumberFormat="1" applyFont="1" applyBorder="1" applyProtection="1">
      <protection locked="0"/>
    </xf>
    <xf numFmtId="165" fontId="5" fillId="0" borderId="19" xfId="1" applyNumberFormat="1" applyFont="1" applyFill="1" applyBorder="1" applyProtection="1">
      <protection locked="0"/>
    </xf>
    <xf numFmtId="165" fontId="5" fillId="0" borderId="36" xfId="1" applyNumberFormat="1" applyFont="1" applyBorder="1" applyProtection="1">
      <protection locked="0"/>
    </xf>
    <xf numFmtId="10" fontId="6" fillId="0" borderId="1" xfId="0" applyNumberFormat="1" applyFont="1" applyBorder="1" applyProtection="1">
      <protection locked="0"/>
    </xf>
    <xf numFmtId="166" fontId="6" fillId="0" borderId="0" xfId="2" applyNumberFormat="1" applyFont="1" applyFill="1" applyBorder="1" applyProtection="1">
      <protection locked="0"/>
    </xf>
    <xf numFmtId="10" fontId="6" fillId="0" borderId="2" xfId="0" applyNumberFormat="1" applyFont="1" applyBorder="1" applyProtection="1">
      <protection locked="0"/>
    </xf>
    <xf numFmtId="166" fontId="6" fillId="0" borderId="7" xfId="2" applyNumberFormat="1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5" fontId="5" fillId="0" borderId="0" xfId="16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4" xfId="0" applyNumberFormat="1" applyFont="1" applyBorder="1" applyProtection="1">
      <protection locked="0"/>
    </xf>
    <xf numFmtId="0" fontId="5" fillId="0" borderId="3" xfId="0" applyFont="1" applyBorder="1" applyProtection="1">
      <protection locked="0"/>
    </xf>
    <xf numFmtId="4" fontId="6" fillId="0" borderId="3" xfId="0" applyNumberFormat="1" applyFont="1" applyFill="1" applyBorder="1" applyProtection="1">
      <protection locked="0"/>
    </xf>
    <xf numFmtId="4" fontId="6" fillId="0" borderId="6" xfId="0" applyNumberFormat="1" applyFont="1" applyBorder="1" applyProtection="1">
      <protection locked="0"/>
    </xf>
    <xf numFmtId="4" fontId="6" fillId="0" borderId="8" xfId="0" applyNumberFormat="1" applyFont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4" fontId="5" fillId="0" borderId="0" xfId="0" applyNumberFormat="1" applyFont="1" applyBorder="1" applyProtection="1">
      <protection locked="0"/>
    </xf>
    <xf numFmtId="4" fontId="5" fillId="0" borderId="5" xfId="0" applyNumberFormat="1" applyFont="1" applyBorder="1" applyProtection="1">
      <protection locked="0"/>
    </xf>
    <xf numFmtId="10" fontId="6" fillId="0" borderId="1" xfId="0" applyNumberFormat="1" applyFont="1" applyFill="1" applyBorder="1" applyProtection="1">
      <protection locked="0"/>
    </xf>
    <xf numFmtId="165" fontId="6" fillId="37" borderId="6" xfId="1" applyNumberFormat="1" applyFont="1" applyFill="1" applyBorder="1" applyProtection="1">
      <protection locked="0"/>
    </xf>
    <xf numFmtId="165" fontId="2" fillId="0" borderId="6" xfId="16" applyNumberFormat="1" applyFont="1" applyFill="1" applyBorder="1" applyProtection="1">
      <protection locked="0"/>
    </xf>
    <xf numFmtId="0" fontId="5" fillId="4" borderId="17" xfId="0" applyFont="1" applyFill="1" applyBorder="1" applyProtection="1">
      <protection locked="0"/>
    </xf>
    <xf numFmtId="165" fontId="6" fillId="0" borderId="0" xfId="0" applyNumberFormat="1" applyFont="1" applyBorder="1" applyProtection="1">
      <protection locked="0"/>
    </xf>
    <xf numFmtId="165" fontId="6" fillId="0" borderId="4" xfId="0" applyNumberFormat="1" applyFont="1" applyBorder="1" applyProtection="1">
      <protection locked="0"/>
    </xf>
    <xf numFmtId="165" fontId="2" fillId="0" borderId="0" xfId="0" applyNumberFormat="1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166" fontId="6" fillId="0" borderId="2" xfId="2" applyNumberFormat="1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2" fillId="0" borderId="3" xfId="1" applyNumberFormat="1" applyFont="1" applyFill="1" applyBorder="1" applyProtection="1">
      <protection locked="0"/>
    </xf>
    <xf numFmtId="165" fontId="2" fillId="0" borderId="6" xfId="1" applyNumberFormat="1" applyFont="1" applyFill="1" applyBorder="1" applyProtection="1">
      <protection locked="0"/>
    </xf>
    <xf numFmtId="165" fontId="2" fillId="0" borderId="6" xfId="16" applyNumberFormat="1" applyFont="1" applyBorder="1" applyProtection="1"/>
    <xf numFmtId="165" fontId="5" fillId="0" borderId="19" xfId="1" applyNumberFormat="1" applyFont="1" applyBorder="1" applyProtection="1"/>
    <xf numFmtId="165" fontId="5" fillId="0" borderId="19" xfId="16" applyNumberFormat="1" applyFont="1" applyBorder="1" applyProtection="1"/>
    <xf numFmtId="166" fontId="6" fillId="0" borderId="0" xfId="2" applyNumberFormat="1" applyFont="1" applyBorder="1" applyProtection="1"/>
    <xf numFmtId="166" fontId="2" fillId="0" borderId="0" xfId="17" applyNumberFormat="1" applyFont="1" applyBorder="1" applyProtection="1"/>
    <xf numFmtId="166" fontId="6" fillId="0" borderId="7" xfId="2" applyNumberFormat="1" applyFont="1" applyBorder="1" applyProtection="1"/>
    <xf numFmtId="166" fontId="2" fillId="0" borderId="7" xfId="17" applyNumberFormat="1" applyFont="1" applyBorder="1" applyProtection="1"/>
    <xf numFmtId="165" fontId="6" fillId="0" borderId="6" xfId="1" applyNumberFormat="1" applyFont="1" applyBorder="1" applyProtection="1"/>
    <xf numFmtId="165" fontId="2" fillId="0" borderId="6" xfId="1" applyNumberFormat="1" applyFont="1" applyBorder="1" applyProtection="1"/>
    <xf numFmtId="0" fontId="6" fillId="0" borderId="0" xfId="0" applyFont="1" applyProtection="1"/>
    <xf numFmtId="165" fontId="5" fillId="0" borderId="0" xfId="16" applyNumberFormat="1" applyFont="1" applyBorder="1" applyProtection="1"/>
    <xf numFmtId="165" fontId="5" fillId="0" borderId="0" xfId="1" applyNumberFormat="1" applyFont="1" applyBorder="1" applyProtection="1"/>
    <xf numFmtId="165" fontId="2" fillId="0" borderId="0" xfId="0" applyNumberFormat="1" applyFont="1" applyBorder="1" applyProtection="1"/>
    <xf numFmtId="165" fontId="2" fillId="0" borderId="6" xfId="16" applyNumberFormat="1" applyFont="1" applyFill="1" applyBorder="1" applyProtection="1"/>
    <xf numFmtId="165" fontId="6" fillId="37" borderId="6" xfId="1" applyNumberFormat="1" applyFont="1" applyFill="1" applyBorder="1" applyProtection="1"/>
    <xf numFmtId="165" fontId="5" fillId="0" borderId="0" xfId="1" applyNumberFormat="1" applyFont="1" applyProtection="1">
      <protection locked="0"/>
    </xf>
    <xf numFmtId="165" fontId="5" fillId="0" borderId="0" xfId="16" applyNumberFormat="1" applyFont="1" applyProtection="1">
      <protection locked="0"/>
    </xf>
    <xf numFmtId="166" fontId="5" fillId="0" borderId="7" xfId="2" applyNumberFormat="1" applyFont="1" applyBorder="1" applyProtection="1">
      <protection locked="0"/>
    </xf>
    <xf numFmtId="165" fontId="6" fillId="0" borderId="0" xfId="1" applyNumberFormat="1" applyFont="1" applyFill="1" applyProtection="1">
      <protection locked="0"/>
    </xf>
    <xf numFmtId="165" fontId="6" fillId="0" borderId="16" xfId="1" applyNumberFormat="1" applyFont="1" applyFill="1" applyBorder="1" applyProtection="1">
      <protection locked="0"/>
    </xf>
    <xf numFmtId="165" fontId="6" fillId="0" borderId="17" xfId="1" applyNumberFormat="1" applyFont="1" applyFill="1" applyBorder="1" applyProtection="1">
      <protection locked="0"/>
    </xf>
    <xf numFmtId="0" fontId="33" fillId="0" borderId="0" xfId="0" applyFont="1"/>
    <xf numFmtId="165" fontId="6" fillId="0" borderId="0" xfId="16" applyNumberFormat="1" applyFont="1"/>
    <xf numFmtId="165" fontId="6" fillId="0" borderId="6" xfId="16" applyNumberFormat="1" applyFont="1" applyBorder="1"/>
    <xf numFmtId="165" fontId="5" fillId="0" borderId="0" xfId="0" applyNumberFormat="1" applyFont="1"/>
    <xf numFmtId="1" fontId="2" fillId="0" borderId="0" xfId="0" applyNumberFormat="1" applyFont="1"/>
    <xf numFmtId="1" fontId="6" fillId="0" borderId="0" xfId="0" applyNumberFormat="1" applyFont="1" applyProtection="1">
      <protection locked="0"/>
    </xf>
    <xf numFmtId="0" fontId="5" fillId="4" borderId="1" xfId="0" applyFont="1" applyFill="1" applyBorder="1" applyProtection="1"/>
    <xf numFmtId="0" fontId="6" fillId="0" borderId="1" xfId="0" applyFont="1" applyFill="1" applyBorder="1" applyProtection="1"/>
    <xf numFmtId="0" fontId="6" fillId="0" borderId="0" xfId="0" applyFont="1" applyBorder="1" applyProtection="1"/>
    <xf numFmtId="38" fontId="6" fillId="0" borderId="0" xfId="0" applyNumberFormat="1" applyFont="1" applyBorder="1" applyProtection="1"/>
    <xf numFmtId="0" fontId="6" fillId="0" borderId="4" xfId="0" applyFont="1" applyBorder="1" applyProtection="1"/>
    <xf numFmtId="0" fontId="2" fillId="0" borderId="0" xfId="0" applyFont="1" applyProtection="1"/>
    <xf numFmtId="10" fontId="2" fillId="0" borderId="0" xfId="17" applyNumberFormat="1" applyFont="1" applyBorder="1" applyProtection="1"/>
    <xf numFmtId="0" fontId="5" fillId="0" borderId="1" xfId="0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4" xfId="0" applyNumberFormat="1" applyFont="1" applyBorder="1" applyProtection="1"/>
    <xf numFmtId="0" fontId="5" fillId="0" borderId="3" xfId="0" applyFont="1" applyBorder="1" applyProtection="1"/>
    <xf numFmtId="4" fontId="6" fillId="0" borderId="3" xfId="0" applyNumberFormat="1" applyFont="1" applyFill="1" applyBorder="1" applyProtection="1"/>
    <xf numFmtId="4" fontId="6" fillId="0" borderId="6" xfId="0" applyNumberFormat="1" applyFont="1" applyBorder="1" applyProtection="1"/>
    <xf numFmtId="4" fontId="6" fillId="0" borderId="8" xfId="0" applyNumberFormat="1" applyFont="1" applyBorder="1" applyProtection="1"/>
    <xf numFmtId="165" fontId="6" fillId="0" borderId="3" xfId="1" applyNumberFormat="1" applyFont="1" applyFill="1" applyBorder="1" applyProtection="1"/>
    <xf numFmtId="165" fontId="6" fillId="0" borderId="8" xfId="1" applyNumberFormat="1" applyFont="1" applyBorder="1" applyProtection="1"/>
    <xf numFmtId="165" fontId="6" fillId="0" borderId="3" xfId="1" applyNumberFormat="1" applyFont="1" applyBorder="1" applyProtection="1"/>
    <xf numFmtId="165" fontId="2" fillId="0" borderId="3" xfId="1" applyNumberFormat="1" applyFont="1" applyBorder="1" applyProtection="1"/>
    <xf numFmtId="4" fontId="5" fillId="0" borderId="1" xfId="0" applyNumberFormat="1" applyFont="1" applyFill="1" applyBorder="1" applyProtection="1"/>
    <xf numFmtId="4" fontId="5" fillId="0" borderId="0" xfId="0" applyNumberFormat="1" applyFont="1" applyBorder="1" applyProtection="1"/>
    <xf numFmtId="4" fontId="5" fillId="0" borderId="5" xfId="0" applyNumberFormat="1" applyFont="1" applyBorder="1" applyProtection="1"/>
    <xf numFmtId="165" fontId="5" fillId="0" borderId="1" xfId="1" applyNumberFormat="1" applyFont="1" applyFill="1" applyBorder="1" applyProtection="1"/>
    <xf numFmtId="165" fontId="5" fillId="0" borderId="4" xfId="1" applyNumberFormat="1" applyFont="1" applyBorder="1" applyProtection="1"/>
    <xf numFmtId="165" fontId="5" fillId="0" borderId="5" xfId="1" applyNumberFormat="1" applyFont="1" applyBorder="1" applyProtection="1"/>
    <xf numFmtId="10" fontId="6" fillId="0" borderId="1" xfId="0" applyNumberFormat="1" applyFont="1" applyFill="1" applyBorder="1" applyProtection="1"/>
    <xf numFmtId="10" fontId="6" fillId="0" borderId="0" xfId="0" applyNumberFormat="1" applyFont="1" applyBorder="1" applyProtection="1"/>
    <xf numFmtId="10" fontId="6" fillId="0" borderId="4" xfId="0" applyNumberFormat="1" applyFont="1" applyBorder="1" applyProtection="1"/>
    <xf numFmtId="166" fontId="6" fillId="0" borderId="1" xfId="2" applyNumberFormat="1" applyFont="1" applyFill="1" applyBorder="1" applyProtection="1"/>
    <xf numFmtId="166" fontId="6" fillId="0" borderId="4" xfId="2" applyNumberFormat="1" applyFont="1" applyBorder="1" applyProtection="1"/>
    <xf numFmtId="0" fontId="5" fillId="0" borderId="2" xfId="0" applyFont="1" applyBorder="1" applyProtection="1"/>
    <xf numFmtId="10" fontId="6" fillId="0" borderId="2" xfId="0" applyNumberFormat="1" applyFont="1" applyFill="1" applyBorder="1" applyProtection="1"/>
    <xf numFmtId="10" fontId="6" fillId="0" borderId="7" xfId="0" applyNumberFormat="1" applyFont="1" applyBorder="1" applyProtection="1"/>
    <xf numFmtId="10" fontId="6" fillId="0" borderId="9" xfId="0" applyNumberFormat="1" applyFont="1" applyBorder="1" applyProtection="1"/>
    <xf numFmtId="166" fontId="6" fillId="0" borderId="2" xfId="2" applyNumberFormat="1" applyFont="1" applyFill="1" applyBorder="1" applyProtection="1"/>
    <xf numFmtId="166" fontId="6" fillId="0" borderId="9" xfId="2" applyNumberFormat="1" applyFont="1" applyBorder="1" applyProtection="1"/>
    <xf numFmtId="165" fontId="6" fillId="0" borderId="6" xfId="16" applyNumberFormat="1" applyFont="1" applyBorder="1" applyProtection="1">
      <protection locked="0"/>
    </xf>
    <xf numFmtId="0" fontId="2" fillId="0" borderId="0" xfId="0" applyFont="1" applyFill="1" applyBorder="1"/>
    <xf numFmtId="1" fontId="6" fillId="0" borderId="0" xfId="0" applyNumberFormat="1" applyFont="1"/>
    <xf numFmtId="1" fontId="6" fillId="0" borderId="6" xfId="0" applyNumberFormat="1" applyFont="1" applyBorder="1"/>
    <xf numFmtId="0" fontId="5" fillId="0" borderId="32" xfId="1" applyNumberFormat="1" applyFont="1" applyBorder="1" applyAlignment="1">
      <alignment horizontal="center"/>
    </xf>
    <xf numFmtId="0" fontId="5" fillId="0" borderId="33" xfId="1" applyNumberFormat="1" applyFont="1" applyBorder="1" applyAlignment="1">
      <alignment horizontal="center"/>
    </xf>
    <xf numFmtId="0" fontId="5" fillId="0" borderId="34" xfId="1" applyNumberFormat="1" applyFont="1" applyBorder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7" xfId="1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0" xfId="0" applyFont="1" applyAlignment="1">
      <alignment wrapText="1"/>
    </xf>
    <xf numFmtId="0" fontId="5" fillId="0" borderId="18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5" fillId="0" borderId="4" xfId="1" applyNumberFormat="1" applyFont="1" applyBorder="1" applyAlignment="1">
      <alignment horizontal="center"/>
    </xf>
    <xf numFmtId="0" fontId="5" fillId="0" borderId="16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6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6" fillId="0" borderId="0" xfId="0" applyFont="1" applyAlignment="1"/>
  </cellXfs>
  <cellStyles count="98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6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Chart'!$C$4:$G$4</c:f>
              <c:strCache>
                <c:ptCount val="5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</c:strCache>
            </c:strRef>
          </c:cat>
          <c:val>
            <c:numRef>
              <c:f>'Total Chart'!$C$5:$G$5</c:f>
              <c:numCache>
                <c:formatCode>0.00%</c:formatCode>
                <c:ptCount val="5"/>
                <c:pt idx="0">
                  <c:v>0.38140000000000002</c:v>
                </c:pt>
                <c:pt idx="1">
                  <c:v>0.35499999999999998</c:v>
                </c:pt>
                <c:pt idx="2">
                  <c:v>0.2366</c:v>
                </c:pt>
                <c:pt idx="3">
                  <c:v>0.25290000000000001</c:v>
                </c:pt>
                <c:pt idx="4">
                  <c:v>0.1792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Chart'!$C$4:$G$4</c:f>
              <c:strCache>
                <c:ptCount val="5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</c:strCache>
            </c:strRef>
          </c:cat>
          <c:val>
            <c:numRef>
              <c:f>'Total Chart'!$C$6:$G$6</c:f>
              <c:numCache>
                <c:formatCode>0.00%</c:formatCode>
                <c:ptCount val="5"/>
                <c:pt idx="0">
                  <c:v>0.61860000000000004</c:v>
                </c:pt>
                <c:pt idx="1">
                  <c:v>0.64500000000000002</c:v>
                </c:pt>
                <c:pt idx="2">
                  <c:v>0.76339999999999997</c:v>
                </c:pt>
                <c:pt idx="3">
                  <c:v>0.74709999999999999</c:v>
                </c:pt>
                <c:pt idx="4">
                  <c:v>0.82079999999999997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9130208"/>
        <c:axId val="299130600"/>
        <c:axId val="0"/>
      </c:bar3DChart>
      <c:catAx>
        <c:axId val="2991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3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130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30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'Number of Res Cust w a C-REP'!$B$5:$FJ$5</c:f>
              <c:numCache>
                <c:formatCode>0.00%</c:formatCode>
                <c:ptCount val="165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'Number of Res Cust w a C-REP'!$B$6:$FJ$6</c:f>
              <c:numCache>
                <c:formatCode>0.00%</c:formatCode>
                <c:ptCount val="165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'Number of Res Cust w a C-REP'!$B$7:$FJ$7</c:f>
              <c:numCache>
                <c:formatCode>0.00%</c:formatCode>
                <c:ptCount val="165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'Number of Res Cust w a C-REP'!$B$8:$FJ$8</c:f>
              <c:numCache>
                <c:formatCode>0.00%</c:formatCode>
                <c:ptCount val="165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57312"/>
        <c:axId val="359855352"/>
      </c:lineChart>
      <c:dateAx>
        <c:axId val="359857312"/>
        <c:scaling>
          <c:orientation val="minMax"/>
          <c:max val="42248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55352"/>
        <c:crosses val="autoZero"/>
        <c:auto val="1"/>
        <c:lblOffset val="0"/>
        <c:baseTimeUnit val="months"/>
        <c:majorUnit val="6"/>
        <c:majorTimeUnit val="months"/>
        <c:minorUnit val="6"/>
        <c:minorTimeUnit val="months"/>
      </c:dateAx>
      <c:valAx>
        <c:axId val="359855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57312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Chart'!$C$4:$G$4</c:f>
              <c:strCache>
                <c:ptCount val="5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</c:strCache>
            </c:strRef>
          </c:cat>
          <c:val>
            <c:numRef>
              <c:f>'Total Chart'!$C$7:$G$7</c:f>
              <c:numCache>
                <c:formatCode>0.00%</c:formatCode>
                <c:ptCount val="5"/>
                <c:pt idx="0">
                  <c:v>0.38250000000000001</c:v>
                </c:pt>
                <c:pt idx="1">
                  <c:v>0.34770000000000001</c:v>
                </c:pt>
                <c:pt idx="2">
                  <c:v>0.2162</c:v>
                </c:pt>
                <c:pt idx="3">
                  <c:v>0.22120000000000001</c:v>
                </c:pt>
                <c:pt idx="4">
                  <c:v>0.15620000000000001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Chart'!$C$4:$G$4</c:f>
              <c:strCache>
                <c:ptCount val="5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</c:strCache>
            </c:strRef>
          </c:cat>
          <c:val>
            <c:numRef>
              <c:f>'Total Chart'!$C$8:$G$8</c:f>
              <c:numCache>
                <c:formatCode>0.00%</c:formatCode>
                <c:ptCount val="5"/>
                <c:pt idx="0">
                  <c:v>0.61750000000000005</c:v>
                </c:pt>
                <c:pt idx="1">
                  <c:v>0.65229999999999999</c:v>
                </c:pt>
                <c:pt idx="2">
                  <c:v>0.78380000000000005</c:v>
                </c:pt>
                <c:pt idx="3">
                  <c:v>0.77880000000000005</c:v>
                </c:pt>
                <c:pt idx="4">
                  <c:v>0.84379999999999999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9132952"/>
        <c:axId val="299133344"/>
        <c:axId val="0"/>
      </c:bar3DChart>
      <c:catAx>
        <c:axId val="2991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3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13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32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'Prim&amp;Trans'!$B$5:$FJ$5</c:f>
              <c:numCache>
                <c:formatCode>0.00%</c:formatCode>
                <c:ptCount val="165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97368"/>
        <c:axId val="359102072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'Prim&amp;Trans'!$B$6:$FJ$6</c:f>
              <c:numCache>
                <c:formatCode>0.00%</c:formatCode>
                <c:ptCount val="165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98152"/>
        <c:axId val="359097760"/>
      </c:lineChart>
      <c:dateAx>
        <c:axId val="359097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207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91020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7368"/>
        <c:crosses val="autoZero"/>
        <c:crossBetween val="between"/>
      </c:valAx>
      <c:valAx>
        <c:axId val="359097760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59098152"/>
        <c:crosses val="max"/>
        <c:crossBetween val="between"/>
      </c:valAx>
      <c:dateAx>
        <c:axId val="3590981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59097760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cust'!$B$5:$FJ$5</c:f>
              <c:numCache>
                <c:formatCode>0.00%</c:formatCode>
                <c:ptCount val="165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cust'!$B$6:$FJ$6</c:f>
              <c:numCache>
                <c:formatCode>0.00%</c:formatCode>
                <c:ptCount val="165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cust'!$B$7:$FJ$7</c:f>
              <c:numCache>
                <c:formatCode>0.00%</c:formatCode>
                <c:ptCount val="165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cust'!$B$8:$FJ$8</c:f>
              <c:numCache>
                <c:formatCode>0.00%</c:formatCode>
                <c:ptCount val="165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cust'!$B$9:$FJ$9</c:f>
              <c:numCache>
                <c:formatCode>0.00%</c:formatCode>
                <c:ptCount val="165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# of cust'!$B$10:$FJ$10</c:f>
              <c:numCache>
                <c:formatCode>0.00%</c:formatCode>
                <c:ptCount val="165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98544"/>
        <c:axId val="359098936"/>
      </c:lineChart>
      <c:dateAx>
        <c:axId val="359098544"/>
        <c:scaling>
          <c:orientation val="minMax"/>
          <c:max val="4224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8936"/>
        <c:crosses val="autoZero"/>
        <c:auto val="1"/>
        <c:lblOffset val="0"/>
        <c:baseTimeUnit val="months"/>
        <c:majorUnit val="6"/>
        <c:majorTimeUnit val="months"/>
        <c:minorUnit val="6"/>
        <c:minorTimeUnit val="months"/>
      </c:dateAx>
      <c:valAx>
        <c:axId val="359098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8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MWH'!$B$5:$FJ$5</c:f>
              <c:numCache>
                <c:formatCode>0.00%</c:formatCode>
                <c:ptCount val="165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MWH'!$B$6:$FJ$6</c:f>
              <c:numCache>
                <c:formatCode>0.00%</c:formatCode>
                <c:ptCount val="165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MWH'!$B$7:$FJ$7</c:f>
              <c:numCache>
                <c:formatCode>0.00%</c:formatCode>
                <c:ptCount val="165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MWH'!$B$8:$FJ$8</c:f>
              <c:numCache>
                <c:formatCode>0.00%</c:formatCode>
                <c:ptCount val="165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MWH'!$B$9:$FJ$9</c:f>
              <c:numCache>
                <c:formatCode>0.00%</c:formatCode>
                <c:ptCount val="165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'res MWH'!$B$10:$FJ$10</c:f>
              <c:numCache>
                <c:formatCode>0.00%</c:formatCode>
                <c:ptCount val="165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100112"/>
        <c:axId val="359100504"/>
      </c:lineChart>
      <c:dateAx>
        <c:axId val="359100112"/>
        <c:scaling>
          <c:orientation val="minMax"/>
          <c:max val="4224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0504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359100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0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06451612903241"/>
          <c:y val="0.88916359592981398"/>
          <c:w val="0.76935483870968235"/>
          <c:h val="0.10098522167487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cust'!$B$5:$FJ$5</c:f>
              <c:numCache>
                <c:formatCode>0.00%</c:formatCode>
                <c:ptCount val="165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cust'!$B$6:$FJ$6</c:f>
              <c:numCache>
                <c:formatCode>0.00%</c:formatCode>
                <c:ptCount val="165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cust'!$B$7:$FJ$7</c:f>
              <c:numCache>
                <c:formatCode>0.00%</c:formatCode>
                <c:ptCount val="165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cust'!$B$8:$FJ$8</c:f>
              <c:numCache>
                <c:formatCode>0.00%</c:formatCode>
                <c:ptCount val="165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cust'!$B$9:$FJ$9</c:f>
              <c:numCache>
                <c:formatCode>0.00%</c:formatCode>
                <c:ptCount val="165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# of cust'!$B$10:$FJ$10</c:f>
              <c:numCache>
                <c:formatCode>0.00%</c:formatCode>
                <c:ptCount val="165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96584"/>
        <c:axId val="359100896"/>
      </c:lineChart>
      <c:dateAx>
        <c:axId val="359096584"/>
        <c:scaling>
          <c:orientation val="minMax"/>
          <c:max val="4224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0896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910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6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585508547182896"/>
          <c:h val="0.10633968299974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MWH'!$B$5:$FJ$5</c:f>
              <c:numCache>
                <c:formatCode>0.00%</c:formatCode>
                <c:ptCount val="165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0.82360837869178594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MWH'!$B$6:$FJ$6</c:f>
              <c:numCache>
                <c:formatCode>0.00%</c:formatCode>
                <c:ptCount val="165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MWH'!$B$7:$FJ$7</c:f>
              <c:numCache>
                <c:formatCode>0.00%</c:formatCode>
                <c:ptCount val="165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MWH'!$B$8:$FJ$8</c:f>
              <c:numCache>
                <c:formatCode>0.00%</c:formatCode>
                <c:ptCount val="165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MWH'!$B$9:$FJ$9</c:f>
              <c:numCache>
                <c:formatCode>0.00%</c:formatCode>
                <c:ptCount val="165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MWH'!$B$4:$FJ$4</c:f>
              <c:numCache>
                <c:formatCode>mmm\-yy</c:formatCode>
                <c:ptCount val="16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</c:numCache>
            </c:numRef>
          </c:cat>
          <c:val>
            <c:numRef>
              <c:f>'non-res MWH'!$B$10:$FJ$10</c:f>
              <c:numCache>
                <c:formatCode>0.00%</c:formatCode>
                <c:ptCount val="165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0.83954463440228666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96976"/>
        <c:axId val="359102464"/>
      </c:lineChart>
      <c:dateAx>
        <c:axId val="359096976"/>
        <c:scaling>
          <c:orientation val="minMax"/>
          <c:max val="4224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2464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910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6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695652173913045"/>
          <c:y val="0.85166347812661525"/>
          <c:w val="0.76347826086956561"/>
          <c:h val="0.1329925958743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103248"/>
        <c:axId val="359095800"/>
      </c:lineChart>
      <c:catAx>
        <c:axId val="35910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095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9095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10324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54960"/>
        <c:axId val="359858096"/>
      </c:lineChart>
      <c:catAx>
        <c:axId val="35985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5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985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54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495298</xdr:colOff>
      <xdr:row>11</xdr:row>
      <xdr:rowOff>76200</xdr:rowOff>
    </xdr:from>
    <xdr:to>
      <xdr:col>13</xdr:col>
      <xdr:colOff>22859</xdr:colOff>
      <xdr:row>32</xdr:row>
      <xdr:rowOff>83820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</xdr:colOff>
      <xdr:row>15</xdr:row>
      <xdr:rowOff>9525</xdr:rowOff>
    </xdr:from>
    <xdr:to>
      <xdr:col>11</xdr:col>
      <xdr:colOff>144780</xdr:colOff>
      <xdr:row>40</xdr:row>
      <xdr:rowOff>38100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14</xdr:row>
      <xdr:rowOff>28575</xdr:rowOff>
    </xdr:from>
    <xdr:to>
      <xdr:col>11</xdr:col>
      <xdr:colOff>327660</xdr:colOff>
      <xdr:row>42</xdr:row>
      <xdr:rowOff>99060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15</xdr:row>
      <xdr:rowOff>38100</xdr:rowOff>
    </xdr:from>
    <xdr:to>
      <xdr:col>11</xdr:col>
      <xdr:colOff>533399</xdr:colOff>
      <xdr:row>38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FN98"/>
  <sheetViews>
    <sheetView zoomScaleNormal="100" workbookViewId="0">
      <pane xSplit="2" ySplit="5" topLeftCell="EY15" activePane="bottomRight" state="frozen"/>
      <selection activeCell="EB37" sqref="EB37"/>
      <selection pane="topRight" activeCell="EB37" sqref="EB37"/>
      <selection pane="bottomLeft" activeCell="EB37" sqref="EB37"/>
      <selection pane="bottomRight" activeCell="FN43" sqref="FN43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6" width="11.6640625" style="2" customWidth="1"/>
    <col min="127" max="127" width="11.7773437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77734375" style="2" customWidth="1"/>
    <col min="133" max="133" width="10.2187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21875" style="2" customWidth="1"/>
    <col min="146" max="146" width="10.7773437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2187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21875" style="2" customWidth="1"/>
    <col min="167" max="167" width="11.44140625" style="2" customWidth="1"/>
    <col min="168" max="16384" width="9.109375" style="2"/>
  </cols>
  <sheetData>
    <row r="2" spans="2:170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s="68" customFormat="1" ht="13.8" thickBot="1" x14ac:dyDescent="0.3">
      <c r="C3" s="557" t="s">
        <v>86</v>
      </c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 t="s">
        <v>86</v>
      </c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 t="s">
        <v>86</v>
      </c>
      <c r="AB3" s="557"/>
      <c r="AC3" s="557"/>
      <c r="AD3" s="557"/>
      <c r="AE3" s="557"/>
      <c r="AF3" s="557"/>
      <c r="AG3" s="557"/>
      <c r="AH3" s="557"/>
      <c r="AI3" s="557"/>
      <c r="AJ3" s="557"/>
      <c r="AK3" s="557"/>
      <c r="AL3" s="557"/>
      <c r="AM3" s="557" t="s">
        <v>86</v>
      </c>
      <c r="AN3" s="557"/>
      <c r="AO3" s="557"/>
      <c r="AP3" s="557"/>
      <c r="AQ3" s="557"/>
      <c r="AR3" s="557"/>
      <c r="AS3" s="557"/>
      <c r="AT3" s="557"/>
      <c r="AU3" s="557"/>
      <c r="AV3" s="557"/>
      <c r="AW3" s="557"/>
      <c r="AX3" s="557"/>
      <c r="AY3" s="557" t="s">
        <v>86</v>
      </c>
      <c r="AZ3" s="557"/>
      <c r="BA3" s="557"/>
      <c r="BB3" s="557"/>
      <c r="BC3" s="557"/>
      <c r="BD3" s="557"/>
      <c r="BE3" s="557"/>
      <c r="BF3" s="557"/>
      <c r="BG3" s="557"/>
      <c r="BH3" s="557"/>
      <c r="BI3" s="557"/>
      <c r="BJ3" s="557"/>
      <c r="BK3" s="557" t="s">
        <v>86</v>
      </c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 t="s">
        <v>86</v>
      </c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 t="s">
        <v>86</v>
      </c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 t="s">
        <v>86</v>
      </c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 t="s">
        <v>86</v>
      </c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 t="s">
        <v>86</v>
      </c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 t="s">
        <v>86</v>
      </c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 t="s">
        <v>86</v>
      </c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 t="s">
        <v>86</v>
      </c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</row>
    <row r="4" spans="2:170" s="270" customFormat="1" ht="13.8" thickBot="1" x14ac:dyDescent="0.3">
      <c r="C4" s="554">
        <v>2002</v>
      </c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6"/>
      <c r="O4" s="554">
        <v>2003</v>
      </c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6"/>
      <c r="AA4" s="554">
        <v>2004</v>
      </c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6"/>
      <c r="AM4" s="554">
        <v>2005</v>
      </c>
      <c r="AN4" s="555"/>
      <c r="AO4" s="555"/>
      <c r="AP4" s="555"/>
      <c r="AQ4" s="555"/>
      <c r="AR4" s="555"/>
      <c r="AS4" s="555"/>
      <c r="AT4" s="555"/>
      <c r="AU4" s="555"/>
      <c r="AV4" s="555"/>
      <c r="AW4" s="555"/>
      <c r="AX4" s="556"/>
      <c r="AY4" s="554">
        <v>2006</v>
      </c>
      <c r="AZ4" s="555"/>
      <c r="BA4" s="555"/>
      <c r="BB4" s="555"/>
      <c r="BC4" s="555"/>
      <c r="BD4" s="555"/>
      <c r="BE4" s="555"/>
      <c r="BF4" s="555"/>
      <c r="BG4" s="555"/>
      <c r="BH4" s="555"/>
      <c r="BI4" s="555"/>
      <c r="BJ4" s="556"/>
      <c r="BK4" s="554">
        <v>2007</v>
      </c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6"/>
      <c r="BW4" s="554">
        <v>2008</v>
      </c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6"/>
      <c r="CI4" s="554">
        <v>2009</v>
      </c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6"/>
      <c r="CU4" s="559">
        <v>2010</v>
      </c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56"/>
      <c r="DG4" s="554">
        <v>2011</v>
      </c>
      <c r="DH4" s="555"/>
      <c r="DI4" s="555"/>
      <c r="DJ4" s="555"/>
      <c r="DK4" s="555"/>
      <c r="DL4" s="555"/>
      <c r="DM4" s="555"/>
      <c r="DN4" s="555"/>
      <c r="DO4" s="555"/>
      <c r="DP4" s="555"/>
      <c r="DQ4" s="555"/>
      <c r="DR4" s="556"/>
      <c r="DS4" s="554">
        <v>2012</v>
      </c>
      <c r="DT4" s="555"/>
      <c r="DU4" s="555"/>
      <c r="DV4" s="555"/>
      <c r="DW4" s="555"/>
      <c r="DX4" s="555"/>
      <c r="DY4" s="555"/>
      <c r="DZ4" s="555"/>
      <c r="EA4" s="555"/>
      <c r="EB4" s="555"/>
      <c r="EC4" s="555"/>
      <c r="ED4" s="556"/>
      <c r="EE4" s="554">
        <v>2013</v>
      </c>
      <c r="EF4" s="555"/>
      <c r="EG4" s="555"/>
      <c r="EH4" s="555"/>
      <c r="EI4" s="555"/>
      <c r="EJ4" s="555"/>
      <c r="EK4" s="555"/>
      <c r="EL4" s="555"/>
      <c r="EM4" s="555"/>
      <c r="EN4" s="555"/>
      <c r="EO4" s="555"/>
      <c r="EP4" s="556"/>
      <c r="EQ4" s="554">
        <v>2014</v>
      </c>
      <c r="ER4" s="555"/>
      <c r="ES4" s="555"/>
      <c r="ET4" s="555"/>
      <c r="EU4" s="555"/>
      <c r="EV4" s="555"/>
      <c r="EW4" s="555"/>
      <c r="EX4" s="555"/>
      <c r="EY4" s="555"/>
      <c r="EZ4" s="555"/>
      <c r="FA4" s="555"/>
      <c r="FB4" s="556"/>
      <c r="FC4" s="554">
        <v>2015</v>
      </c>
      <c r="FD4" s="555"/>
      <c r="FE4" s="555"/>
      <c r="FF4" s="555"/>
      <c r="FG4" s="555"/>
      <c r="FH4" s="555"/>
      <c r="FI4" s="555"/>
      <c r="FJ4" s="555"/>
      <c r="FK4" s="555"/>
      <c r="FL4" s="555"/>
      <c r="FM4" s="555"/>
      <c r="FN4" s="556"/>
    </row>
    <row r="5" spans="2:170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</row>
    <row r="6" spans="2:170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70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70" s="68" customFormat="1" x14ac:dyDescent="0.25">
      <c r="B8" s="87" t="s">
        <v>1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</row>
    <row r="9" spans="2:170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</row>
    <row r="10" spans="2:170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K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</row>
    <row r="11" spans="2:170" s="188" customFormat="1" x14ac:dyDescent="0.25">
      <c r="B11" s="264" t="s">
        <v>10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K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</row>
    <row r="12" spans="2:170" s="188" customFormat="1" ht="13.8" thickBot="1" x14ac:dyDescent="0.3">
      <c r="B12" s="266" t="s">
        <v>11</v>
      </c>
      <c r="C12" s="260">
        <f t="shared" ref="C12:H12" si="30">SUM(C9/C10)</f>
        <v>1.8736647161809082E-2</v>
      </c>
      <c r="D12" s="261">
        <f t="shared" si="30"/>
        <v>2.3108553909515769E-2</v>
      </c>
      <c r="E12" s="261">
        <f t="shared" si="30"/>
        <v>2.1475351554636066E-2</v>
      </c>
      <c r="F12" s="261">
        <f t="shared" si="30"/>
        <v>2.2481311822540227E-2</v>
      </c>
      <c r="G12" s="261">
        <f t="shared" si="30"/>
        <v>2.7701764168139201E-2</v>
      </c>
      <c r="H12" s="261">
        <f t="shared" si="30"/>
        <v>3.3876866828072949E-2</v>
      </c>
      <c r="I12" s="261">
        <f t="shared" ref="I12:Q12" si="31">SUM(I9/I10)</f>
        <v>2.7705235390473759E-2</v>
      </c>
      <c r="J12" s="261">
        <f t="shared" si="31"/>
        <v>5.8495268682398599E-2</v>
      </c>
      <c r="K12" s="261">
        <f t="shared" si="31"/>
        <v>6.1048190621846264E-2</v>
      </c>
      <c r="L12" s="261">
        <f t="shared" si="31"/>
        <v>6.2979580601778343E-2</v>
      </c>
      <c r="M12" s="261">
        <f t="shared" si="31"/>
        <v>6.6157176472143184E-2</v>
      </c>
      <c r="N12" s="267">
        <f t="shared" si="31"/>
        <v>7.004039118889116E-2</v>
      </c>
      <c r="O12" s="260">
        <f t="shared" si="31"/>
        <v>6.9588874880321547E-2</v>
      </c>
      <c r="P12" s="261">
        <f t="shared" si="31"/>
        <v>7.339150370070259E-2</v>
      </c>
      <c r="Q12" s="261">
        <f t="shared" si="31"/>
        <v>7.9825609793263752E-2</v>
      </c>
      <c r="R12" s="261">
        <f t="shared" ref="R12:W12" si="32">SUM(R9/R10)</f>
        <v>8.636163395414527E-2</v>
      </c>
      <c r="S12" s="261">
        <f t="shared" si="32"/>
        <v>9.1180232186952301E-2</v>
      </c>
      <c r="T12" s="261">
        <f t="shared" si="32"/>
        <v>9.7934360131715262E-2</v>
      </c>
      <c r="U12" s="261">
        <f t="shared" si="32"/>
        <v>0.10352813024381784</v>
      </c>
      <c r="V12" s="261">
        <f t="shared" si="32"/>
        <v>0.10984972295097402</v>
      </c>
      <c r="W12" s="261">
        <f t="shared" si="32"/>
        <v>0.11905482614572471</v>
      </c>
      <c r="X12" s="261">
        <f t="shared" ref="X12:AC12" si="33">SUM(X9/X10)</f>
        <v>0.12681156595218349</v>
      </c>
      <c r="Y12" s="261">
        <f t="shared" si="33"/>
        <v>0.13149272593343792</v>
      </c>
      <c r="Z12" s="267">
        <f t="shared" si="33"/>
        <v>0.13580775473001239</v>
      </c>
      <c r="AA12" s="260">
        <f t="shared" si="33"/>
        <v>0.13634664695004414</v>
      </c>
      <c r="AB12" s="261">
        <f t="shared" si="33"/>
        <v>0.13803524826259186</v>
      </c>
      <c r="AC12" s="261">
        <f t="shared" si="33"/>
        <v>0.13963374448575283</v>
      </c>
      <c r="AD12" s="261">
        <f t="shared" ref="AD12:AI12" si="34">SUM(AD9/AD10)</f>
        <v>0.14167397680718252</v>
      </c>
      <c r="AE12" s="261">
        <f t="shared" si="34"/>
        <v>0.14436827459800364</v>
      </c>
      <c r="AF12" s="261">
        <f t="shared" si="34"/>
        <v>0.14801689207543375</v>
      </c>
      <c r="AG12" s="261">
        <f t="shared" si="34"/>
        <v>0.15328980912226534</v>
      </c>
      <c r="AH12" s="261">
        <f t="shared" si="34"/>
        <v>0.16044905232044859</v>
      </c>
      <c r="AI12" s="261">
        <f t="shared" si="34"/>
        <v>0.16827621204787344</v>
      </c>
      <c r="AJ12" s="261">
        <f t="shared" ref="AJ12:AP12" si="35">SUM(AJ9/AJ10)</f>
        <v>0.17570078146626411</v>
      </c>
      <c r="AK12" s="261">
        <f t="shared" si="35"/>
        <v>0.18304306895740174</v>
      </c>
      <c r="AL12" s="267">
        <f t="shared" si="35"/>
        <v>0.18839436048117408</v>
      </c>
      <c r="AM12" s="260">
        <f t="shared" si="35"/>
        <v>0.19343619719951918</v>
      </c>
      <c r="AN12" s="261">
        <f t="shared" si="35"/>
        <v>0.19839443330804746</v>
      </c>
      <c r="AO12" s="261">
        <f t="shared" si="35"/>
        <v>0.20522687510231724</v>
      </c>
      <c r="AP12" s="261">
        <f t="shared" si="35"/>
        <v>0.212470565854953</v>
      </c>
      <c r="AQ12" s="261">
        <f t="shared" ref="AQ12:AX12" si="36">SUM(AQ9/AQ10)</f>
        <v>0.22193425697587832</v>
      </c>
      <c r="AR12" s="261">
        <f t="shared" si="36"/>
        <v>0.23399631007181584</v>
      </c>
      <c r="AS12" s="261">
        <f t="shared" si="36"/>
        <v>0.24386835923544301</v>
      </c>
      <c r="AT12" s="261">
        <f t="shared" si="36"/>
        <v>0.25319793915439909</v>
      </c>
      <c r="AU12" s="261">
        <f t="shared" si="36"/>
        <v>0.26289901562542101</v>
      </c>
      <c r="AV12" s="261">
        <f t="shared" si="36"/>
        <v>0.2694460184917894</v>
      </c>
      <c r="AW12" s="261">
        <f t="shared" si="36"/>
        <v>0.27531852794993189</v>
      </c>
      <c r="AX12" s="267">
        <f t="shared" si="36"/>
        <v>0.27908347332110589</v>
      </c>
      <c r="AY12" s="260">
        <f t="shared" ref="AY12:BJ12" si="37">SUM(AY9/AY10)</f>
        <v>0.28248422535556444</v>
      </c>
      <c r="AZ12" s="261">
        <f t="shared" si="37"/>
        <v>0.28642635904978403</v>
      </c>
      <c r="BA12" s="261">
        <f t="shared" si="37"/>
        <v>0.29063999458285633</v>
      </c>
      <c r="BB12" s="261">
        <f t="shared" si="37"/>
        <v>0.29552340536597022</v>
      </c>
      <c r="BC12" s="261">
        <f t="shared" si="37"/>
        <v>0.30086511450483538</v>
      </c>
      <c r="BD12" s="261">
        <f t="shared" si="37"/>
        <v>0.30718965261186676</v>
      </c>
      <c r="BE12" s="261">
        <f t="shared" si="37"/>
        <v>0.31301596763991779</v>
      </c>
      <c r="BF12" s="261">
        <f t="shared" si="37"/>
        <v>0.32073097700696218</v>
      </c>
      <c r="BG12" s="261">
        <f t="shared" si="37"/>
        <v>0.32911422999122497</v>
      </c>
      <c r="BH12" s="261">
        <f t="shared" si="37"/>
        <v>0.33582789877683472</v>
      </c>
      <c r="BI12" s="261">
        <f t="shared" si="37"/>
        <v>0.34264442844653498</v>
      </c>
      <c r="BJ12" s="267">
        <f t="shared" si="37"/>
        <v>0.34845884151795087</v>
      </c>
      <c r="BK12" s="260">
        <f t="shared" ref="BK12:BP12" si="38">SUM(BK9/BK10)</f>
        <v>0.3523621879112816</v>
      </c>
      <c r="BL12" s="261">
        <f t="shared" si="38"/>
        <v>0.35675070887489285</v>
      </c>
      <c r="BM12" s="261">
        <f t="shared" si="38"/>
        <v>0.36242395564984692</v>
      </c>
      <c r="BN12" s="261">
        <f t="shared" si="38"/>
        <v>0.36935102485026955</v>
      </c>
      <c r="BO12" s="261">
        <f t="shared" si="38"/>
        <v>0.37488032417370554</v>
      </c>
      <c r="BP12" s="261">
        <f t="shared" si="38"/>
        <v>0.37887917966251805</v>
      </c>
      <c r="BQ12" s="261">
        <f t="shared" ref="BQ12:CB12" si="39">SUM(BQ9/BQ10)</f>
        <v>0.38197455781375622</v>
      </c>
      <c r="BR12" s="261">
        <f t="shared" si="39"/>
        <v>0.38460406467016722</v>
      </c>
      <c r="BS12" s="261">
        <f t="shared" si="39"/>
        <v>0.38648705372541842</v>
      </c>
      <c r="BT12" s="261">
        <f t="shared" si="39"/>
        <v>0.38767751395341349</v>
      </c>
      <c r="BU12" s="261">
        <f t="shared" si="39"/>
        <v>0.38910985396134307</v>
      </c>
      <c r="BV12" s="267">
        <f t="shared" si="39"/>
        <v>0.39042544928177286</v>
      </c>
      <c r="BW12" s="260">
        <f t="shared" si="39"/>
        <v>0.3911857699353658</v>
      </c>
      <c r="BX12" s="261">
        <f t="shared" si="39"/>
        <v>0.39310856240386982</v>
      </c>
      <c r="BY12" s="261">
        <f t="shared" si="39"/>
        <v>0.39484691482591139</v>
      </c>
      <c r="BZ12" s="261">
        <f t="shared" si="39"/>
        <v>0.39699052629572446</v>
      </c>
      <c r="CA12" s="261">
        <f t="shared" si="39"/>
        <v>0.40565380986569333</v>
      </c>
      <c r="CB12" s="261">
        <f t="shared" si="39"/>
        <v>0.39843221198277662</v>
      </c>
      <c r="CC12" s="261">
        <f t="shared" ref="CC12:CK12" si="40">SUM(CC9/CC10)</f>
        <v>0.40045492564649976</v>
      </c>
      <c r="CD12" s="261">
        <f t="shared" si="40"/>
        <v>0.40035371993570107</v>
      </c>
      <c r="CE12" s="261">
        <f t="shared" si="40"/>
        <v>0.39947449639237603</v>
      </c>
      <c r="CF12" s="261">
        <f t="shared" si="40"/>
        <v>0.39985621097743579</v>
      </c>
      <c r="CG12" s="261">
        <f t="shared" si="40"/>
        <v>0.40011874520601232</v>
      </c>
      <c r="CH12" s="267">
        <f t="shared" si="40"/>
        <v>0.40016595961271556</v>
      </c>
      <c r="CI12" s="260">
        <f t="shared" si="40"/>
        <v>0.40067222114518697</v>
      </c>
      <c r="CJ12" s="261">
        <f t="shared" si="40"/>
        <v>0.40090322907035436</v>
      </c>
      <c r="CK12" s="261">
        <f t="shared" si="40"/>
        <v>0.4006860170045683</v>
      </c>
      <c r="CL12" s="261">
        <f t="shared" ref="CL12:CQ12" si="41">SUM(CL9/CL10)</f>
        <v>0.40142127682967838</v>
      </c>
      <c r="CM12" s="261">
        <f t="shared" si="41"/>
        <v>0.40325817299533445</v>
      </c>
      <c r="CN12" s="261">
        <f t="shared" si="41"/>
        <v>0.40596109616222958</v>
      </c>
      <c r="CO12" s="261">
        <f t="shared" si="41"/>
        <v>0.40957645448919056</v>
      </c>
      <c r="CP12" s="261">
        <f t="shared" si="41"/>
        <v>0.41372152988611954</v>
      </c>
      <c r="CQ12" s="261">
        <f t="shared" si="41"/>
        <v>0.41889843999681908</v>
      </c>
      <c r="CR12" s="261">
        <f t="shared" ref="CR12:DJ12" si="42">SUM(CR9/CR10)</f>
        <v>0.42230860768345407</v>
      </c>
      <c r="CS12" s="261">
        <f t="shared" si="42"/>
        <v>0.42538904528554983</v>
      </c>
      <c r="CT12" s="267">
        <f t="shared" si="42"/>
        <v>0.42871184251172456</v>
      </c>
      <c r="CU12" s="261">
        <f t="shared" si="42"/>
        <v>0.43112778732146723</v>
      </c>
      <c r="CV12" s="261">
        <f t="shared" si="42"/>
        <v>0.43537522635198062</v>
      </c>
      <c r="CW12" s="261">
        <f t="shared" si="42"/>
        <v>0.4390350441997235</v>
      </c>
      <c r="CX12" s="261">
        <f t="shared" si="42"/>
        <v>0.4418519035189345</v>
      </c>
      <c r="CY12" s="261">
        <f t="shared" si="42"/>
        <v>0.4448909012987497</v>
      </c>
      <c r="CZ12" s="261">
        <f t="shared" si="42"/>
        <v>0.44844789501450705</v>
      </c>
      <c r="DA12" s="261">
        <f t="shared" si="42"/>
        <v>0.4524461286441841</v>
      </c>
      <c r="DB12" s="261">
        <f t="shared" si="42"/>
        <v>0.45745147718176321</v>
      </c>
      <c r="DC12" s="261">
        <f t="shared" si="42"/>
        <v>0.46232964581479086</v>
      </c>
      <c r="DD12" s="261">
        <f t="shared" si="42"/>
        <v>0.46726768660554957</v>
      </c>
      <c r="DE12" s="261">
        <f t="shared" si="42"/>
        <v>0.47128408088205281</v>
      </c>
      <c r="DF12" s="267">
        <f t="shared" si="42"/>
        <v>0.47509081329483649</v>
      </c>
      <c r="DG12" s="261">
        <f t="shared" si="42"/>
        <v>0.47915682088554995</v>
      </c>
      <c r="DH12" s="261">
        <f t="shared" si="42"/>
        <v>0.48368944269842956</v>
      </c>
      <c r="DI12" s="261">
        <f t="shared" si="42"/>
        <v>0.48846368727469436</v>
      </c>
      <c r="DJ12" s="261">
        <f t="shared" si="42"/>
        <v>0.49290424674472605</v>
      </c>
      <c r="DK12" s="261">
        <f t="shared" ref="DK12:FK12" si="43">SUM(DK9/DK10)</f>
        <v>0.49648136194009884</v>
      </c>
      <c r="DL12" s="261">
        <f t="shared" si="43"/>
        <v>0.50023848617167532</v>
      </c>
      <c r="DM12" s="261">
        <f t="shared" si="43"/>
        <v>0.50526461230663233</v>
      </c>
      <c r="DN12" s="261">
        <f t="shared" si="43"/>
        <v>0.51113798967701207</v>
      </c>
      <c r="DO12" s="261">
        <f t="shared" si="43"/>
        <v>0.51548897230811364</v>
      </c>
      <c r="DP12" s="261">
        <f t="shared" si="43"/>
        <v>0.51972335811043813</v>
      </c>
      <c r="DQ12" s="261">
        <f t="shared" si="43"/>
        <v>0.52316729748186019</v>
      </c>
      <c r="DR12" s="261">
        <f t="shared" si="43"/>
        <v>0.5261203385381773</v>
      </c>
      <c r="DS12" s="261">
        <f t="shared" si="43"/>
        <v>0.52904074214007202</v>
      </c>
      <c r="DT12" s="261">
        <f t="shared" si="43"/>
        <v>0.53225843079368684</v>
      </c>
      <c r="DU12" s="261">
        <f t="shared" si="43"/>
        <v>0.53537556939089159</v>
      </c>
      <c r="DV12" s="354">
        <f t="shared" si="43"/>
        <v>0.53900285387627156</v>
      </c>
      <c r="DW12" s="354">
        <f t="shared" si="43"/>
        <v>0.5413558429742984</v>
      </c>
      <c r="DX12" s="354">
        <f t="shared" si="43"/>
        <v>0.54404660995312448</v>
      </c>
      <c r="DY12" s="354">
        <f t="shared" si="43"/>
        <v>0.54649860178838394</v>
      </c>
      <c r="DZ12" s="354">
        <f t="shared" si="43"/>
        <v>0.54916189109138136</v>
      </c>
      <c r="EA12" s="354">
        <f t="shared" si="43"/>
        <v>0.55174644502230319</v>
      </c>
      <c r="EB12" s="354">
        <f t="shared" si="43"/>
        <v>0.5539881854980826</v>
      </c>
      <c r="EC12" s="354">
        <f t="shared" si="43"/>
        <v>0.55618088151948031</v>
      </c>
      <c r="ED12" s="354">
        <f t="shared" si="43"/>
        <v>0.55768740052159804</v>
      </c>
      <c r="EE12" s="354">
        <f t="shared" si="43"/>
        <v>0.55939232682021733</v>
      </c>
      <c r="EF12" s="354">
        <f t="shared" si="43"/>
        <v>0.56178784757384659</v>
      </c>
      <c r="EG12" s="354">
        <f t="shared" si="43"/>
        <v>0.56446575001591404</v>
      </c>
      <c r="EH12" s="354">
        <f t="shared" si="43"/>
        <v>0.56719175123071208</v>
      </c>
      <c r="EI12" s="354">
        <f t="shared" si="43"/>
        <v>0.56919780408501375</v>
      </c>
      <c r="EJ12" s="354">
        <f t="shared" si="43"/>
        <v>0.57112434642336629</v>
      </c>
      <c r="EK12" s="354">
        <f t="shared" si="43"/>
        <v>0.57367326481703385</v>
      </c>
      <c r="EL12" s="354">
        <f t="shared" si="43"/>
        <v>0.57580613966784511</v>
      </c>
      <c r="EM12" s="354">
        <f t="shared" si="43"/>
        <v>0.57736139206168413</v>
      </c>
      <c r="EN12" s="354">
        <f t="shared" si="43"/>
        <v>0.57936292260234412</v>
      </c>
      <c r="EO12" s="354">
        <f t="shared" si="43"/>
        <v>0.58129581064538827</v>
      </c>
      <c r="EP12" s="354">
        <f t="shared" si="43"/>
        <v>0.58220640314407168</v>
      </c>
      <c r="EQ12" s="354">
        <f t="shared" si="43"/>
        <v>0.58331809389521827</v>
      </c>
      <c r="ER12" s="354">
        <f t="shared" si="43"/>
        <v>0.5858090915588593</v>
      </c>
      <c r="ES12" s="354">
        <f t="shared" si="43"/>
        <v>0.58821190218493247</v>
      </c>
      <c r="ET12" s="354">
        <f t="shared" si="43"/>
        <v>0.59009802174300485</v>
      </c>
      <c r="EU12" s="354">
        <f t="shared" si="43"/>
        <v>0.5916698971685852</v>
      </c>
      <c r="EV12" s="354">
        <f t="shared" si="43"/>
        <v>0.5934481434332084</v>
      </c>
      <c r="EW12" s="354">
        <f t="shared" si="43"/>
        <v>0.59576525553500559</v>
      </c>
      <c r="EX12" s="354">
        <f t="shared" si="43"/>
        <v>0.59841277216194178</v>
      </c>
      <c r="EY12" s="354">
        <f t="shared" si="43"/>
        <v>0.60043192182179594</v>
      </c>
      <c r="EZ12" s="354">
        <f t="shared" si="43"/>
        <v>0.60214793453131787</v>
      </c>
      <c r="FA12" s="354">
        <f t="shared" si="43"/>
        <v>0.60365412042903577</v>
      </c>
      <c r="FB12" s="354">
        <f t="shared" si="43"/>
        <v>0.60499014448053834</v>
      </c>
      <c r="FC12" s="354">
        <f t="shared" si="43"/>
        <v>0.60582109835211218</v>
      </c>
      <c r="FD12" s="354">
        <f t="shared" si="43"/>
        <v>0.60708274228349979</v>
      </c>
      <c r="FE12" s="354">
        <f t="shared" si="43"/>
        <v>0.60833467518230977</v>
      </c>
      <c r="FF12" s="354">
        <f t="shared" si="43"/>
        <v>0.61029427514112966</v>
      </c>
      <c r="FG12" s="354">
        <f t="shared" si="43"/>
        <v>0.61194776352095726</v>
      </c>
      <c r="FH12" s="354">
        <f t="shared" si="43"/>
        <v>0.61354976605118638</v>
      </c>
      <c r="FI12" s="354">
        <f t="shared" si="43"/>
        <v>0.61525700283933882</v>
      </c>
      <c r="FJ12" s="354">
        <f t="shared" si="43"/>
        <v>0.61691640309674567</v>
      </c>
      <c r="FK12" s="354">
        <f t="shared" si="43"/>
        <v>0.61855136464890226</v>
      </c>
    </row>
    <row r="13" spans="2:170" s="68" customFormat="1" x14ac:dyDescent="0.25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</row>
    <row r="14" spans="2:170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70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70" s="68" customFormat="1" x14ac:dyDescent="0.25">
      <c r="B16" s="87" t="s">
        <v>1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</row>
    <row r="17" spans="2:167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</row>
    <row r="18" spans="2:167" s="68" customFormat="1" ht="13.8" thickTop="1" x14ac:dyDescent="0.25">
      <c r="B18" s="87" t="s">
        <v>9</v>
      </c>
      <c r="C18" s="106">
        <f t="shared" ref="C18:Q18" si="44">SUM(C16:C17)</f>
        <v>267324</v>
      </c>
      <c r="D18" s="94">
        <f t="shared" si="44"/>
        <v>274067</v>
      </c>
      <c r="E18" s="94">
        <f t="shared" si="44"/>
        <v>341340</v>
      </c>
      <c r="F18" s="94">
        <f t="shared" si="44"/>
        <v>344708</v>
      </c>
      <c r="G18" s="94">
        <f t="shared" si="44"/>
        <v>345115</v>
      </c>
      <c r="H18" s="94">
        <f t="shared" si="44"/>
        <v>370220</v>
      </c>
      <c r="I18" s="94">
        <f t="shared" si="44"/>
        <v>368160</v>
      </c>
      <c r="J18" s="94">
        <f t="shared" si="44"/>
        <v>371392</v>
      </c>
      <c r="K18" s="94">
        <f t="shared" si="44"/>
        <v>370332</v>
      </c>
      <c r="L18" s="94">
        <f t="shared" si="44"/>
        <v>368613</v>
      </c>
      <c r="M18" s="94">
        <f t="shared" si="44"/>
        <v>368872</v>
      </c>
      <c r="N18" s="107">
        <f t="shared" si="44"/>
        <v>369397</v>
      </c>
      <c r="O18" s="106">
        <f t="shared" si="44"/>
        <v>371854</v>
      </c>
      <c r="P18" s="94">
        <f t="shared" si="44"/>
        <v>372004</v>
      </c>
      <c r="Q18" s="94">
        <f t="shared" si="44"/>
        <v>372372</v>
      </c>
      <c r="R18" s="94">
        <f t="shared" ref="R18:W18" si="45">SUM(R16:R17)</f>
        <v>372274</v>
      </c>
      <c r="S18" s="94">
        <f t="shared" si="45"/>
        <v>372768</v>
      </c>
      <c r="T18" s="94">
        <f t="shared" si="45"/>
        <v>372648</v>
      </c>
      <c r="U18" s="94">
        <f t="shared" si="45"/>
        <v>372359</v>
      </c>
      <c r="V18" s="94">
        <f t="shared" si="45"/>
        <v>372893</v>
      </c>
      <c r="W18" s="94">
        <f t="shared" si="45"/>
        <v>374175</v>
      </c>
      <c r="X18" s="94">
        <f t="shared" ref="X18:AC18" si="46">SUM(X16:X17)</f>
        <v>374251</v>
      </c>
      <c r="Y18" s="94">
        <f t="shared" si="46"/>
        <v>375620</v>
      </c>
      <c r="Z18" s="107">
        <f t="shared" si="46"/>
        <v>375902</v>
      </c>
      <c r="AA18" s="106">
        <f t="shared" si="46"/>
        <v>375446</v>
      </c>
      <c r="AB18" s="94">
        <f t="shared" si="46"/>
        <v>375782</v>
      </c>
      <c r="AC18" s="94">
        <f t="shared" si="46"/>
        <v>376521</v>
      </c>
      <c r="AD18" s="94">
        <f t="shared" ref="AD18:AI18" si="47">SUM(AD16:AD17)</f>
        <v>377998</v>
      </c>
      <c r="AE18" s="94">
        <f t="shared" si="47"/>
        <v>379224</v>
      </c>
      <c r="AF18" s="94">
        <f t="shared" si="47"/>
        <v>379871</v>
      </c>
      <c r="AG18" s="94">
        <f t="shared" si="47"/>
        <v>375204</v>
      </c>
      <c r="AH18" s="94">
        <f t="shared" si="47"/>
        <v>380676</v>
      </c>
      <c r="AI18" s="94">
        <f t="shared" si="47"/>
        <v>381296</v>
      </c>
      <c r="AJ18" s="94">
        <f t="shared" ref="AJ18:AP18" si="48">SUM(AJ16:AJ17)</f>
        <v>381915</v>
      </c>
      <c r="AK18" s="94">
        <f t="shared" si="48"/>
        <v>382514</v>
      </c>
      <c r="AL18" s="107">
        <f t="shared" si="48"/>
        <v>382342</v>
      </c>
      <c r="AM18" s="106">
        <f t="shared" si="48"/>
        <v>375913</v>
      </c>
      <c r="AN18" s="94">
        <f t="shared" si="48"/>
        <v>375814</v>
      </c>
      <c r="AO18" s="94">
        <f t="shared" si="48"/>
        <v>376674</v>
      </c>
      <c r="AP18" s="94">
        <f t="shared" si="48"/>
        <v>382433</v>
      </c>
      <c r="AQ18" s="94">
        <f t="shared" ref="AQ18:AX18" si="49">SUM(AQ16:AQ17)</f>
        <v>383341</v>
      </c>
      <c r="AR18" s="94">
        <f t="shared" si="49"/>
        <v>384293</v>
      </c>
      <c r="AS18" s="94">
        <f t="shared" si="49"/>
        <v>384888</v>
      </c>
      <c r="AT18" s="94">
        <f t="shared" si="49"/>
        <v>385435</v>
      </c>
      <c r="AU18" s="94">
        <f t="shared" si="49"/>
        <v>385934</v>
      </c>
      <c r="AV18" s="94">
        <f t="shared" si="49"/>
        <v>386380</v>
      </c>
      <c r="AW18" s="94">
        <f t="shared" si="49"/>
        <v>386645</v>
      </c>
      <c r="AX18" s="107">
        <f t="shared" si="49"/>
        <v>386458</v>
      </c>
      <c r="AY18" s="106">
        <f t="shared" ref="AY18:BJ18" si="50">SUM(AY16:AY17)</f>
        <v>389197</v>
      </c>
      <c r="AZ18" s="94">
        <f t="shared" si="50"/>
        <v>389673</v>
      </c>
      <c r="BA18" s="94">
        <f t="shared" si="50"/>
        <v>390260</v>
      </c>
      <c r="BB18" s="94">
        <f t="shared" si="50"/>
        <v>391271</v>
      </c>
      <c r="BC18" s="94">
        <f t="shared" si="50"/>
        <v>392030</v>
      </c>
      <c r="BD18" s="94">
        <f t="shared" si="50"/>
        <v>392741</v>
      </c>
      <c r="BE18" s="94">
        <f t="shared" si="50"/>
        <v>393172</v>
      </c>
      <c r="BF18" s="94">
        <f t="shared" si="50"/>
        <v>393394</v>
      </c>
      <c r="BG18" s="94">
        <f t="shared" si="50"/>
        <v>393533</v>
      </c>
      <c r="BH18" s="94">
        <f t="shared" si="50"/>
        <v>393343</v>
      </c>
      <c r="BI18" s="94">
        <f t="shared" si="50"/>
        <v>393134</v>
      </c>
      <c r="BJ18" s="107">
        <f t="shared" si="50"/>
        <v>392836</v>
      </c>
      <c r="BK18" s="106">
        <f t="shared" ref="BK18:BP18" si="51">SUM(BK16:BK17)</f>
        <v>392979</v>
      </c>
      <c r="BL18" s="94">
        <f t="shared" si="51"/>
        <v>393386</v>
      </c>
      <c r="BM18" s="94">
        <f t="shared" si="51"/>
        <v>393500</v>
      </c>
      <c r="BN18" s="94">
        <f t="shared" si="51"/>
        <v>394455</v>
      </c>
      <c r="BO18" s="94">
        <f t="shared" si="51"/>
        <v>394939</v>
      </c>
      <c r="BP18" s="94">
        <f t="shared" si="51"/>
        <v>395508</v>
      </c>
      <c r="BQ18" s="94">
        <f t="shared" ref="BQ18:CB18" si="52">SUM(BQ16:BQ17)</f>
        <v>395547</v>
      </c>
      <c r="BR18" s="94">
        <f t="shared" si="52"/>
        <v>395734</v>
      </c>
      <c r="BS18" s="94">
        <f t="shared" si="52"/>
        <v>396140</v>
      </c>
      <c r="BT18" s="94">
        <f t="shared" si="52"/>
        <v>396389</v>
      </c>
      <c r="BU18" s="94">
        <f t="shared" si="52"/>
        <v>396287</v>
      </c>
      <c r="BV18" s="107">
        <f t="shared" si="52"/>
        <v>395984</v>
      </c>
      <c r="BW18" s="106">
        <f t="shared" si="52"/>
        <v>395822</v>
      </c>
      <c r="BX18" s="94">
        <f t="shared" si="52"/>
        <v>395926</v>
      </c>
      <c r="BY18" s="94">
        <f t="shared" si="52"/>
        <v>396146</v>
      </c>
      <c r="BZ18" s="94">
        <f t="shared" si="52"/>
        <v>396535</v>
      </c>
      <c r="CA18" s="94">
        <f t="shared" si="52"/>
        <v>397167</v>
      </c>
      <c r="CB18" s="94">
        <f t="shared" si="52"/>
        <v>397233</v>
      </c>
      <c r="CC18" s="94">
        <f t="shared" ref="CC18:CK18" si="53">SUM(CC16:CC17)</f>
        <v>397631</v>
      </c>
      <c r="CD18" s="94">
        <f t="shared" si="53"/>
        <v>397664</v>
      </c>
      <c r="CE18" s="94">
        <f t="shared" si="53"/>
        <v>397393</v>
      </c>
      <c r="CF18" s="94">
        <f t="shared" si="53"/>
        <v>397179</v>
      </c>
      <c r="CG18" s="94">
        <f t="shared" si="53"/>
        <v>396588</v>
      </c>
      <c r="CH18" s="96">
        <f t="shared" si="53"/>
        <v>395356</v>
      </c>
      <c r="CI18" s="106">
        <f t="shared" si="53"/>
        <v>403058</v>
      </c>
      <c r="CJ18" s="94">
        <f t="shared" si="53"/>
        <v>395437</v>
      </c>
      <c r="CK18" s="94">
        <f t="shared" si="53"/>
        <v>395774</v>
      </c>
      <c r="CL18" s="94">
        <f t="shared" ref="CL18:CT18" si="54">SUM(CL16:CL17)</f>
        <v>396233</v>
      </c>
      <c r="CM18" s="94">
        <f t="shared" si="54"/>
        <v>396601</v>
      </c>
      <c r="CN18" s="94">
        <f t="shared" si="54"/>
        <v>397080</v>
      </c>
      <c r="CO18" s="94">
        <f t="shared" si="54"/>
        <v>397530</v>
      </c>
      <c r="CP18" s="94">
        <f t="shared" si="54"/>
        <v>397732</v>
      </c>
      <c r="CQ18" s="94">
        <f t="shared" si="54"/>
        <v>397664</v>
      </c>
      <c r="CR18" s="94">
        <f t="shared" si="54"/>
        <v>397376</v>
      </c>
      <c r="CS18" s="94">
        <f t="shared" si="54"/>
        <v>396996</v>
      </c>
      <c r="CT18" s="107">
        <f t="shared" si="54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5">SUM(CX16:CX17)</f>
        <v>398386</v>
      </c>
      <c r="CY18" s="95">
        <f t="shared" si="55"/>
        <v>398330</v>
      </c>
      <c r="CZ18" s="95">
        <f t="shared" si="55"/>
        <v>398169</v>
      </c>
      <c r="DA18" s="95">
        <f t="shared" si="55"/>
        <v>398304</v>
      </c>
      <c r="DB18" s="95">
        <f t="shared" si="55"/>
        <v>399050</v>
      </c>
      <c r="DC18" s="95">
        <f t="shared" si="55"/>
        <v>399260</v>
      </c>
      <c r="DD18" s="95">
        <f t="shared" ref="DD18:DJ18" si="56">SUM(DD16:DD17)</f>
        <v>399551</v>
      </c>
      <c r="DE18" s="95">
        <f t="shared" si="56"/>
        <v>399680</v>
      </c>
      <c r="DF18" s="107">
        <f t="shared" si="56"/>
        <v>399795</v>
      </c>
      <c r="DG18" s="95">
        <f t="shared" si="56"/>
        <v>399808</v>
      </c>
      <c r="DH18" s="95">
        <f t="shared" si="56"/>
        <v>400422</v>
      </c>
      <c r="DI18" s="95">
        <f t="shared" si="56"/>
        <v>401183</v>
      </c>
      <c r="DJ18" s="95">
        <f t="shared" si="56"/>
        <v>401860</v>
      </c>
      <c r="DK18" s="95">
        <f t="shared" ref="DK18:FK18" si="57">SUM(DK16:DK17)</f>
        <v>402554</v>
      </c>
      <c r="DL18" s="95">
        <f t="shared" si="57"/>
        <v>404908</v>
      </c>
      <c r="DM18" s="95">
        <f t="shared" si="57"/>
        <v>391903</v>
      </c>
      <c r="DN18" s="95">
        <f t="shared" si="57"/>
        <v>405876</v>
      </c>
      <c r="DO18" s="95">
        <f t="shared" si="57"/>
        <v>406228</v>
      </c>
      <c r="DP18" s="95">
        <f t="shared" si="57"/>
        <v>406823</v>
      </c>
      <c r="DQ18" s="95">
        <f t="shared" si="57"/>
        <v>406919</v>
      </c>
      <c r="DR18" s="95">
        <f t="shared" si="57"/>
        <v>407103</v>
      </c>
      <c r="DS18" s="95">
        <f t="shared" si="57"/>
        <v>407271</v>
      </c>
      <c r="DT18" s="95">
        <f t="shared" si="57"/>
        <v>407827</v>
      </c>
      <c r="DU18" s="95">
        <f t="shared" si="57"/>
        <v>408612</v>
      </c>
      <c r="DV18" s="355">
        <f t="shared" si="57"/>
        <v>409474</v>
      </c>
      <c r="DW18" s="355">
        <f t="shared" si="57"/>
        <v>410492</v>
      </c>
      <c r="DX18" s="355">
        <f t="shared" si="57"/>
        <v>411680</v>
      </c>
      <c r="DY18" s="355">
        <f t="shared" si="57"/>
        <v>412211</v>
      </c>
      <c r="DZ18" s="355">
        <f t="shared" si="57"/>
        <v>413411</v>
      </c>
      <c r="EA18" s="355">
        <f t="shared" si="57"/>
        <v>414180</v>
      </c>
      <c r="EB18" s="355">
        <f t="shared" si="57"/>
        <v>414761</v>
      </c>
      <c r="EC18" s="355">
        <f t="shared" si="57"/>
        <v>415208</v>
      </c>
      <c r="ED18" s="355">
        <f t="shared" si="57"/>
        <v>416049</v>
      </c>
      <c r="EE18" s="355">
        <f t="shared" si="57"/>
        <v>416218</v>
      </c>
      <c r="EF18" s="355">
        <f t="shared" si="57"/>
        <v>417131</v>
      </c>
      <c r="EG18" s="355">
        <f t="shared" si="57"/>
        <v>417785</v>
      </c>
      <c r="EH18" s="355">
        <f t="shared" si="57"/>
        <v>418821</v>
      </c>
      <c r="EI18" s="355">
        <f t="shared" si="57"/>
        <v>419966</v>
      </c>
      <c r="EJ18" s="355">
        <f t="shared" si="57"/>
        <v>420601</v>
      </c>
      <c r="EK18" s="355">
        <f t="shared" si="57"/>
        <v>421150</v>
      </c>
      <c r="EL18" s="355">
        <f t="shared" si="57"/>
        <v>421907</v>
      </c>
      <c r="EM18" s="355">
        <f t="shared" si="57"/>
        <v>422281</v>
      </c>
      <c r="EN18" s="355">
        <f t="shared" si="57"/>
        <v>422716</v>
      </c>
      <c r="EO18" s="355">
        <f t="shared" si="57"/>
        <v>423086</v>
      </c>
      <c r="EP18" s="355">
        <f t="shared" si="57"/>
        <v>423300</v>
      </c>
      <c r="EQ18" s="355">
        <f t="shared" si="57"/>
        <v>423482</v>
      </c>
      <c r="ER18" s="355">
        <f t="shared" si="57"/>
        <v>424034</v>
      </c>
      <c r="ES18" s="355">
        <f t="shared" si="57"/>
        <v>424970</v>
      </c>
      <c r="ET18" s="355">
        <f t="shared" si="57"/>
        <v>425768</v>
      </c>
      <c r="EU18" s="355">
        <f t="shared" si="57"/>
        <v>426607</v>
      </c>
      <c r="EV18" s="355">
        <f t="shared" si="57"/>
        <v>427325</v>
      </c>
      <c r="EW18" s="355">
        <f t="shared" si="57"/>
        <v>427874</v>
      </c>
      <c r="EX18" s="355">
        <f t="shared" si="57"/>
        <v>428876</v>
      </c>
      <c r="EY18" s="355">
        <f t="shared" si="57"/>
        <v>429539</v>
      </c>
      <c r="EZ18" s="355">
        <f t="shared" si="57"/>
        <v>430254</v>
      </c>
      <c r="FA18" s="355">
        <f t="shared" si="57"/>
        <v>430678</v>
      </c>
      <c r="FB18" s="355">
        <f t="shared" si="57"/>
        <v>431184</v>
      </c>
      <c r="FC18" s="355">
        <f t="shared" si="57"/>
        <v>431321</v>
      </c>
      <c r="FD18" s="355">
        <f t="shared" si="57"/>
        <v>431431</v>
      </c>
      <c r="FE18" s="355">
        <f t="shared" si="57"/>
        <v>431818</v>
      </c>
      <c r="FF18" s="355">
        <f t="shared" si="57"/>
        <v>432960</v>
      </c>
      <c r="FG18" s="355">
        <f t="shared" si="57"/>
        <v>433479</v>
      </c>
      <c r="FH18" s="355">
        <f t="shared" si="57"/>
        <v>434144</v>
      </c>
      <c r="FI18" s="355">
        <f t="shared" si="57"/>
        <v>434603</v>
      </c>
      <c r="FJ18" s="355">
        <f t="shared" si="57"/>
        <v>435330</v>
      </c>
      <c r="FK18" s="355">
        <f t="shared" si="57"/>
        <v>436023</v>
      </c>
    </row>
    <row r="19" spans="2:167" s="188" customFormat="1" x14ac:dyDescent="0.25">
      <c r="B19" s="264" t="s">
        <v>10</v>
      </c>
      <c r="C19" s="258">
        <f t="shared" ref="C19:Q19" si="58">SUM(C16)/C18</f>
        <v>0.99223040205892477</v>
      </c>
      <c r="D19" s="259">
        <f t="shared" si="58"/>
        <v>0.9678180882776839</v>
      </c>
      <c r="E19" s="259">
        <f t="shared" si="58"/>
        <v>0.95326946739321494</v>
      </c>
      <c r="F19" s="259">
        <f t="shared" si="58"/>
        <v>0.94765714749875252</v>
      </c>
      <c r="G19" s="259">
        <f t="shared" si="58"/>
        <v>0.94235544673514626</v>
      </c>
      <c r="H19" s="259">
        <f t="shared" si="58"/>
        <v>0.93298309113500077</v>
      </c>
      <c r="I19" s="259">
        <f t="shared" si="58"/>
        <v>0.93356421121251632</v>
      </c>
      <c r="J19" s="259">
        <f t="shared" si="58"/>
        <v>0.91599172841633636</v>
      </c>
      <c r="K19" s="259">
        <f t="shared" si="58"/>
        <v>0.90940021386215608</v>
      </c>
      <c r="L19" s="259">
        <f t="shared" si="58"/>
        <v>0.90214669585717266</v>
      </c>
      <c r="M19" s="259">
        <f t="shared" si="58"/>
        <v>0.89624314125225013</v>
      </c>
      <c r="N19" s="265">
        <f t="shared" si="58"/>
        <v>0.88947121931147244</v>
      </c>
      <c r="O19" s="258">
        <f t="shared" si="58"/>
        <v>0.88021911825608978</v>
      </c>
      <c r="P19" s="259">
        <f t="shared" si="58"/>
        <v>0.87307663358458509</v>
      </c>
      <c r="Q19" s="259">
        <f t="shared" si="58"/>
        <v>0.87298185685282459</v>
      </c>
      <c r="R19" s="259">
        <f t="shared" ref="R19:W19" si="59">SUM(R16)/R18</f>
        <v>0.87004733072951645</v>
      </c>
      <c r="S19" s="259">
        <f t="shared" si="59"/>
        <v>0.86412192033650959</v>
      </c>
      <c r="T19" s="259">
        <f t="shared" si="59"/>
        <v>0.85459200103046307</v>
      </c>
      <c r="U19" s="259">
        <f t="shared" si="59"/>
        <v>0.85159483186924445</v>
      </c>
      <c r="V19" s="259">
        <f t="shared" si="59"/>
        <v>0.84808242578970372</v>
      </c>
      <c r="W19" s="259">
        <f t="shared" si="59"/>
        <v>0.84258435224159822</v>
      </c>
      <c r="X19" s="259">
        <f t="shared" ref="X19:AC19" si="60">SUM(X16)/X18</f>
        <v>0.83677264723407552</v>
      </c>
      <c r="Y19" s="259">
        <f t="shared" si="60"/>
        <v>0.82945530056972472</v>
      </c>
      <c r="Z19" s="265">
        <f t="shared" si="60"/>
        <v>0.82139493804236208</v>
      </c>
      <c r="AA19" s="258">
        <f t="shared" si="60"/>
        <v>0.83052422984929919</v>
      </c>
      <c r="AB19" s="259">
        <f t="shared" si="60"/>
        <v>0.8283153530504388</v>
      </c>
      <c r="AC19" s="259">
        <f t="shared" si="60"/>
        <v>0.82379734463681975</v>
      </c>
      <c r="AD19" s="259">
        <f t="shared" ref="AD19:AI19" si="61">SUM(AD16)/AD18</f>
        <v>0.8209831798051842</v>
      </c>
      <c r="AE19" s="259">
        <f t="shared" si="61"/>
        <v>0.81750100204628395</v>
      </c>
      <c r="AF19" s="259">
        <f t="shared" si="61"/>
        <v>0.81064098075399282</v>
      </c>
      <c r="AG19" s="259">
        <f t="shared" si="61"/>
        <v>0.80219027515698127</v>
      </c>
      <c r="AH19" s="259">
        <f t="shared" si="61"/>
        <v>0.79860563839065246</v>
      </c>
      <c r="AI19" s="259">
        <f t="shared" si="61"/>
        <v>0.7911543787503672</v>
      </c>
      <c r="AJ19" s="259">
        <f t="shared" ref="AJ19:AP19" si="62">SUM(AJ16)/AJ18</f>
        <v>0.78512234397706293</v>
      </c>
      <c r="AK19" s="259">
        <f t="shared" si="62"/>
        <v>0.77959760949926016</v>
      </c>
      <c r="AL19" s="265">
        <f t="shared" si="62"/>
        <v>0.77430938793017767</v>
      </c>
      <c r="AM19" s="258">
        <f t="shared" si="62"/>
        <v>0.75595417024683897</v>
      </c>
      <c r="AN19" s="259">
        <f t="shared" si="62"/>
        <v>0.7490620360071738</v>
      </c>
      <c r="AO19" s="259">
        <f t="shared" si="62"/>
        <v>0.74495717782485649</v>
      </c>
      <c r="AP19" s="259">
        <f t="shared" si="62"/>
        <v>0.73232696969142308</v>
      </c>
      <c r="AQ19" s="259">
        <f t="shared" ref="AQ19:AX19" si="63">SUM(AQ16)/AQ18</f>
        <v>0.7253254934901302</v>
      </c>
      <c r="AR19" s="259">
        <f t="shared" si="63"/>
        <v>0.71125677542916477</v>
      </c>
      <c r="AS19" s="259">
        <f t="shared" si="63"/>
        <v>0.70328511151295958</v>
      </c>
      <c r="AT19" s="259">
        <f t="shared" si="63"/>
        <v>0.69789718110706089</v>
      </c>
      <c r="AU19" s="259">
        <f t="shared" si="63"/>
        <v>0.69268320490031976</v>
      </c>
      <c r="AV19" s="259">
        <f t="shared" si="63"/>
        <v>0.69037217247269522</v>
      </c>
      <c r="AW19" s="259">
        <f t="shared" si="63"/>
        <v>0.68613068835753732</v>
      </c>
      <c r="AX19" s="265">
        <f t="shared" si="63"/>
        <v>0.68327217964177223</v>
      </c>
      <c r="AY19" s="258">
        <f t="shared" ref="AY19:BJ19" si="64">SUM(AY16)/AY18</f>
        <v>0.67589678234929873</v>
      </c>
      <c r="AZ19" s="259">
        <f t="shared" si="64"/>
        <v>0.67073674593826105</v>
      </c>
      <c r="BA19" s="259">
        <f t="shared" si="64"/>
        <v>0.66284784502639271</v>
      </c>
      <c r="BB19" s="259">
        <f t="shared" si="64"/>
        <v>0.65405818473641031</v>
      </c>
      <c r="BC19" s="259">
        <f t="shared" si="64"/>
        <v>0.64780501492232734</v>
      </c>
      <c r="BD19" s="259">
        <f t="shared" si="64"/>
        <v>0.64273910796173561</v>
      </c>
      <c r="BE19" s="259">
        <f t="shared" si="64"/>
        <v>0.63777176401167934</v>
      </c>
      <c r="BF19" s="259">
        <f t="shared" si="64"/>
        <v>0.63331926770616731</v>
      </c>
      <c r="BG19" s="259">
        <f t="shared" si="64"/>
        <v>0.62456769826164515</v>
      </c>
      <c r="BH19" s="259">
        <f t="shared" si="64"/>
        <v>0.61506623989749409</v>
      </c>
      <c r="BI19" s="259">
        <f t="shared" si="64"/>
        <v>0.60509139377413301</v>
      </c>
      <c r="BJ19" s="265">
        <f t="shared" si="64"/>
        <v>0.59929588937877387</v>
      </c>
      <c r="BK19" s="258">
        <f t="shared" ref="BK19:BP19" si="65">SUM(BK16)/BK18</f>
        <v>0.58616618190793912</v>
      </c>
      <c r="BL19" s="259">
        <f t="shared" si="65"/>
        <v>0.57722948961071319</v>
      </c>
      <c r="BM19" s="259">
        <f t="shared" si="65"/>
        <v>0.57044726810673441</v>
      </c>
      <c r="BN19" s="259">
        <f t="shared" si="65"/>
        <v>0.56556768199160867</v>
      </c>
      <c r="BO19" s="259">
        <f t="shared" si="65"/>
        <v>0.56088155386021643</v>
      </c>
      <c r="BP19" s="259">
        <f t="shared" si="65"/>
        <v>0.55653741517238586</v>
      </c>
      <c r="BQ19" s="259">
        <f t="shared" ref="BQ19:CB19" si="66">SUM(BQ16)/BQ18</f>
        <v>0.55240970099634179</v>
      </c>
      <c r="BR19" s="259">
        <f t="shared" si="66"/>
        <v>0.54922245750933707</v>
      </c>
      <c r="BS19" s="259">
        <f t="shared" si="66"/>
        <v>0.5457313071136467</v>
      </c>
      <c r="BT19" s="259">
        <f t="shared" si="66"/>
        <v>0.54075163538846938</v>
      </c>
      <c r="BU19" s="259">
        <f t="shared" si="66"/>
        <v>0.53795355386374022</v>
      </c>
      <c r="BV19" s="265">
        <f t="shared" si="66"/>
        <v>0.53261495413956117</v>
      </c>
      <c r="BW19" s="258">
        <f t="shared" si="66"/>
        <v>0.52849007887383725</v>
      </c>
      <c r="BX19" s="259">
        <f t="shared" si="66"/>
        <v>0.52682824568227393</v>
      </c>
      <c r="BY19" s="259">
        <f t="shared" si="66"/>
        <v>0.52515991578862342</v>
      </c>
      <c r="BZ19" s="259">
        <f t="shared" si="66"/>
        <v>0.52340146519222763</v>
      </c>
      <c r="CA19" s="259">
        <f t="shared" si="66"/>
        <v>0.52098991104497605</v>
      </c>
      <c r="CB19" s="259">
        <f t="shared" si="66"/>
        <v>0.51518378382460672</v>
      </c>
      <c r="CC19" s="259">
        <f t="shared" ref="CC19:CK19" si="67">SUM(CC16)/CC18</f>
        <v>0.51330756404807476</v>
      </c>
      <c r="CD19" s="259">
        <f t="shared" si="67"/>
        <v>0.51086595718998951</v>
      </c>
      <c r="CE19" s="259">
        <f t="shared" si="67"/>
        <v>0.50865264360469364</v>
      </c>
      <c r="CF19" s="259">
        <f t="shared" si="67"/>
        <v>0.5055629829371644</v>
      </c>
      <c r="CG19" s="259">
        <f t="shared" si="67"/>
        <v>0.50121284557273549</v>
      </c>
      <c r="CH19" s="265">
        <f t="shared" si="67"/>
        <v>0.49191361709446674</v>
      </c>
      <c r="CI19" s="258">
        <f t="shared" si="67"/>
        <v>0.47818428117045192</v>
      </c>
      <c r="CJ19" s="259">
        <f t="shared" si="67"/>
        <v>0.48540728358752466</v>
      </c>
      <c r="CK19" s="259">
        <f t="shared" si="67"/>
        <v>0.48362954615512893</v>
      </c>
      <c r="CL19" s="259">
        <f t="shared" ref="CL19:CQ19" si="68">SUM(CL16)/CL18</f>
        <v>0.4811613368901631</v>
      </c>
      <c r="CM19" s="259">
        <f t="shared" si="68"/>
        <v>0.47775472073948377</v>
      </c>
      <c r="CN19" s="259">
        <f t="shared" si="68"/>
        <v>0.47929636345320842</v>
      </c>
      <c r="CO19" s="259">
        <f t="shared" si="68"/>
        <v>0.47663321007219583</v>
      </c>
      <c r="CP19" s="259">
        <f t="shared" si="68"/>
        <v>0.47352991461587202</v>
      </c>
      <c r="CQ19" s="259">
        <f t="shared" si="68"/>
        <v>0.46894614548965963</v>
      </c>
      <c r="CR19" s="259">
        <f t="shared" ref="CR19:DJ19" si="69">SUM(CR16)/CR18</f>
        <v>0.46388307295860848</v>
      </c>
      <c r="CS19" s="259">
        <f t="shared" si="69"/>
        <v>0.45942024604781911</v>
      </c>
      <c r="CT19" s="265">
        <f t="shared" si="69"/>
        <v>0.4560723644426527</v>
      </c>
      <c r="CU19" s="259">
        <f t="shared" si="69"/>
        <v>0.45444715809849306</v>
      </c>
      <c r="CV19" s="259">
        <f t="shared" si="69"/>
        <v>0.45239191879531959</v>
      </c>
      <c r="CW19" s="259">
        <f t="shared" si="69"/>
        <v>0.44932388277283469</v>
      </c>
      <c r="CX19" s="259">
        <f t="shared" si="69"/>
        <v>0.44768892481161487</v>
      </c>
      <c r="CY19" s="259">
        <f t="shared" si="69"/>
        <v>0.44359450706700476</v>
      </c>
      <c r="CZ19" s="259">
        <f t="shared" si="69"/>
        <v>0.43913011811567448</v>
      </c>
      <c r="DA19" s="259">
        <f t="shared" si="69"/>
        <v>0.43178828231702421</v>
      </c>
      <c r="DB19" s="259">
        <f t="shared" si="69"/>
        <v>0.42801403332915677</v>
      </c>
      <c r="DC19" s="259">
        <f t="shared" si="69"/>
        <v>0.42407453789510596</v>
      </c>
      <c r="DD19" s="259">
        <f t="shared" si="69"/>
        <v>0.42005150781752515</v>
      </c>
      <c r="DE19" s="259">
        <f t="shared" si="69"/>
        <v>0.41406375100080062</v>
      </c>
      <c r="DF19" s="265">
        <f t="shared" si="69"/>
        <v>0.40995760327167674</v>
      </c>
      <c r="DG19" s="259">
        <f t="shared" si="69"/>
        <v>0.41090973667360331</v>
      </c>
      <c r="DH19" s="259">
        <f t="shared" si="69"/>
        <v>0.4071080010588829</v>
      </c>
      <c r="DI19" s="259">
        <f t="shared" si="69"/>
        <v>0.40348668811988542</v>
      </c>
      <c r="DJ19" s="259">
        <f t="shared" si="69"/>
        <v>0.39838500970487234</v>
      </c>
      <c r="DK19" s="259">
        <f t="shared" ref="DK19:DU19" si="70">SUM(DK16)/DK18</f>
        <v>0.39379809913701019</v>
      </c>
      <c r="DL19" s="259">
        <f t="shared" si="70"/>
        <v>0.3858234463137305</v>
      </c>
      <c r="DM19" s="259">
        <f t="shared" si="70"/>
        <v>0.36010696524395069</v>
      </c>
      <c r="DN19" s="259">
        <f t="shared" si="70"/>
        <v>0.37680227458632687</v>
      </c>
      <c r="DO19" s="259">
        <f t="shared" si="70"/>
        <v>0.37322636548933114</v>
      </c>
      <c r="DP19" s="259">
        <f t="shared" si="70"/>
        <v>0.36914579559169469</v>
      </c>
      <c r="DQ19" s="259">
        <f t="shared" si="70"/>
        <v>0.36483919404107451</v>
      </c>
      <c r="DR19" s="259">
        <f t="shared" si="70"/>
        <v>0.36134835655841396</v>
      </c>
      <c r="DS19" s="259">
        <f t="shared" si="70"/>
        <v>0.35699079973776676</v>
      </c>
      <c r="DT19" s="259">
        <f t="shared" si="70"/>
        <v>0.35480240396050289</v>
      </c>
      <c r="DU19" s="259">
        <f t="shared" si="70"/>
        <v>0.35256918543752996</v>
      </c>
      <c r="DV19" s="282">
        <f t="shared" ref="DV19:FK19" si="71">SUM(DV16)/DV18</f>
        <v>0.35046425414067806</v>
      </c>
      <c r="DW19" s="282">
        <f t="shared" si="71"/>
        <v>0.3486645293939955</v>
      </c>
      <c r="DX19" s="282">
        <f t="shared" si="71"/>
        <v>0.34559123591138746</v>
      </c>
      <c r="DY19" s="282">
        <f t="shared" si="71"/>
        <v>0.34477488470710388</v>
      </c>
      <c r="DZ19" s="282">
        <f t="shared" si="71"/>
        <v>0.34333145465408516</v>
      </c>
      <c r="EA19" s="282">
        <f t="shared" si="71"/>
        <v>0.34184895456081899</v>
      </c>
      <c r="EB19" s="282">
        <f t="shared" si="71"/>
        <v>0.34026101779096879</v>
      </c>
      <c r="EC19" s="282">
        <f t="shared" si="71"/>
        <v>0.33842796863258895</v>
      </c>
      <c r="ED19" s="282">
        <f t="shared" si="71"/>
        <v>0.33852983662982006</v>
      </c>
      <c r="EE19" s="282">
        <f t="shared" si="71"/>
        <v>0.33810887563728625</v>
      </c>
      <c r="EF19" s="282">
        <f t="shared" si="71"/>
        <v>0.33792981101860087</v>
      </c>
      <c r="EG19" s="282">
        <f t="shared" si="71"/>
        <v>0.33697715332048783</v>
      </c>
      <c r="EH19" s="282">
        <f t="shared" si="71"/>
        <v>0.335076321387896</v>
      </c>
      <c r="EI19" s="282">
        <f t="shared" si="71"/>
        <v>0.33331507788725756</v>
      </c>
      <c r="EJ19" s="282">
        <f t="shared" si="71"/>
        <v>0.33148518429580531</v>
      </c>
      <c r="EK19" s="282">
        <f t="shared" si="71"/>
        <v>0.33048557521073252</v>
      </c>
      <c r="EL19" s="282">
        <f t="shared" si="71"/>
        <v>0.32948256369294654</v>
      </c>
      <c r="EM19" s="282">
        <f t="shared" si="71"/>
        <v>0.32817010474068214</v>
      </c>
      <c r="EN19" s="282">
        <f t="shared" si="71"/>
        <v>0.32672527181369998</v>
      </c>
      <c r="EO19" s="282">
        <f t="shared" si="71"/>
        <v>0.32575173841724853</v>
      </c>
      <c r="EP19" s="282">
        <f t="shared" si="71"/>
        <v>0.32397117883297899</v>
      </c>
      <c r="EQ19" s="282">
        <f t="shared" si="71"/>
        <v>0.3222380172002588</v>
      </c>
      <c r="ER19" s="282">
        <f t="shared" si="71"/>
        <v>0.32176193418452292</v>
      </c>
      <c r="ES19" s="282">
        <f t="shared" si="71"/>
        <v>0.32073087512059673</v>
      </c>
      <c r="ET19" s="282">
        <f t="shared" si="71"/>
        <v>0.31954491648033673</v>
      </c>
      <c r="EU19" s="282">
        <f t="shared" si="71"/>
        <v>0.31960328827234435</v>
      </c>
      <c r="EV19" s="282">
        <f t="shared" si="71"/>
        <v>0.31834786169777102</v>
      </c>
      <c r="EW19" s="282">
        <f t="shared" si="71"/>
        <v>0.31701856153914471</v>
      </c>
      <c r="EX19" s="282">
        <f t="shared" si="71"/>
        <v>0.31572529122636844</v>
      </c>
      <c r="EY19" s="282">
        <f t="shared" si="71"/>
        <v>0.31488642474839307</v>
      </c>
      <c r="EZ19" s="282">
        <f t="shared" si="71"/>
        <v>0.3147164233220377</v>
      </c>
      <c r="FA19" s="282">
        <f t="shared" si="71"/>
        <v>0.31372394224919775</v>
      </c>
      <c r="FB19" s="282">
        <f t="shared" si="71"/>
        <v>0.31259276782069834</v>
      </c>
      <c r="FC19" s="282">
        <f t="shared" si="71"/>
        <v>0.31237291947296791</v>
      </c>
      <c r="FD19" s="282">
        <f t="shared" si="71"/>
        <v>0.32021806499764738</v>
      </c>
      <c r="FE19" s="282">
        <f t="shared" si="71"/>
        <v>0.32064202974401251</v>
      </c>
      <c r="FF19" s="282">
        <f t="shared" si="71"/>
        <v>0.32058619733924609</v>
      </c>
      <c r="FG19" s="282">
        <f t="shared" si="71"/>
        <v>0.3198032661328461</v>
      </c>
      <c r="FH19" s="282">
        <f t="shared" si="71"/>
        <v>0.31798205203803348</v>
      </c>
      <c r="FI19" s="282">
        <f t="shared" si="71"/>
        <v>0.31907280897738854</v>
      </c>
      <c r="FJ19" s="282">
        <f t="shared" si="71"/>
        <v>0.31822295729676336</v>
      </c>
      <c r="FK19" s="282">
        <f t="shared" si="71"/>
        <v>0.31715070076578528</v>
      </c>
    </row>
    <row r="20" spans="2:167" s="188" customFormat="1" ht="13.8" thickBot="1" x14ac:dyDescent="0.3">
      <c r="B20" s="266" t="s">
        <v>11</v>
      </c>
      <c r="C20" s="260">
        <f t="shared" ref="C20:H20" si="72">SUM(C17/C18)</f>
        <v>7.7695979410752495E-3</v>
      </c>
      <c r="D20" s="261">
        <f t="shared" si="72"/>
        <v>3.2181911722316076E-2</v>
      </c>
      <c r="E20" s="261">
        <f t="shared" si="72"/>
        <v>4.6730532606785023E-2</v>
      </c>
      <c r="F20" s="261">
        <f t="shared" si="72"/>
        <v>5.2342852501247435E-2</v>
      </c>
      <c r="G20" s="261">
        <f t="shared" si="72"/>
        <v>5.7644553264853744E-2</v>
      </c>
      <c r="H20" s="261">
        <f t="shared" si="72"/>
        <v>6.7016908864999183E-2</v>
      </c>
      <c r="I20" s="261">
        <f t="shared" ref="I20:Q20" si="73">SUM(I17/I18)</f>
        <v>6.6435788787483699E-2</v>
      </c>
      <c r="J20" s="261">
        <f t="shared" si="73"/>
        <v>8.4008271583663627E-2</v>
      </c>
      <c r="K20" s="261">
        <f t="shared" si="73"/>
        <v>9.0599786137843877E-2</v>
      </c>
      <c r="L20" s="261">
        <f t="shared" si="73"/>
        <v>9.7853304142827308E-2</v>
      </c>
      <c r="M20" s="261">
        <f t="shared" si="73"/>
        <v>0.1037568587477499</v>
      </c>
      <c r="N20" s="267">
        <f t="shared" si="73"/>
        <v>0.11052878068852752</v>
      </c>
      <c r="O20" s="260">
        <f t="shared" si="73"/>
        <v>0.11978088174391024</v>
      </c>
      <c r="P20" s="261">
        <f t="shared" si="73"/>
        <v>0.12692336641541488</v>
      </c>
      <c r="Q20" s="261">
        <f t="shared" si="73"/>
        <v>0.12701814314717541</v>
      </c>
      <c r="R20" s="261">
        <f t="shared" ref="R20:W20" si="74">SUM(R17/R18)</f>
        <v>0.12995266927048357</v>
      </c>
      <c r="S20" s="261">
        <f t="shared" si="74"/>
        <v>0.13587807966349044</v>
      </c>
      <c r="T20" s="261">
        <f t="shared" si="74"/>
        <v>0.14540799896953693</v>
      </c>
      <c r="U20" s="261">
        <f t="shared" si="74"/>
        <v>0.14840516813075552</v>
      </c>
      <c r="V20" s="261">
        <f t="shared" si="74"/>
        <v>0.15191757421029625</v>
      </c>
      <c r="W20" s="261">
        <f t="shared" si="74"/>
        <v>0.15741564775840181</v>
      </c>
      <c r="X20" s="261">
        <f t="shared" ref="X20:AC20" si="75">SUM(X17/X18)</f>
        <v>0.16322735276592448</v>
      </c>
      <c r="Y20" s="261">
        <f t="shared" si="75"/>
        <v>0.17054469943027528</v>
      </c>
      <c r="Z20" s="267">
        <f t="shared" si="75"/>
        <v>0.1786050619576379</v>
      </c>
      <c r="AA20" s="260">
        <f t="shared" si="75"/>
        <v>0.16947577015070076</v>
      </c>
      <c r="AB20" s="261">
        <f t="shared" si="75"/>
        <v>0.17168464694956118</v>
      </c>
      <c r="AC20" s="261">
        <f t="shared" si="75"/>
        <v>0.17620265536318028</v>
      </c>
      <c r="AD20" s="261">
        <f t="shared" ref="AD20:AI20" si="76">SUM(AD17/AD18)</f>
        <v>0.17901682019481585</v>
      </c>
      <c r="AE20" s="261">
        <f t="shared" si="76"/>
        <v>0.18249899795371602</v>
      </c>
      <c r="AF20" s="261">
        <f t="shared" si="76"/>
        <v>0.1893590192460072</v>
      </c>
      <c r="AG20" s="261">
        <f t="shared" si="76"/>
        <v>0.19780972484301873</v>
      </c>
      <c r="AH20" s="261">
        <f t="shared" si="76"/>
        <v>0.20139436160934759</v>
      </c>
      <c r="AI20" s="261">
        <f t="shared" si="76"/>
        <v>0.20884562124963282</v>
      </c>
      <c r="AJ20" s="261">
        <f t="shared" ref="AJ20:AP20" si="77">SUM(AJ17/AJ18)</f>
        <v>0.21487765602293704</v>
      </c>
      <c r="AK20" s="261">
        <f t="shared" si="77"/>
        <v>0.22040239050073984</v>
      </c>
      <c r="AL20" s="267">
        <f t="shared" si="77"/>
        <v>0.2256906120698223</v>
      </c>
      <c r="AM20" s="260">
        <f t="shared" si="77"/>
        <v>0.24404582975316097</v>
      </c>
      <c r="AN20" s="261">
        <f t="shared" si="77"/>
        <v>0.25093796399282625</v>
      </c>
      <c r="AO20" s="261">
        <f t="shared" si="77"/>
        <v>0.25504282217514351</v>
      </c>
      <c r="AP20" s="261">
        <f t="shared" si="77"/>
        <v>0.26767303030857692</v>
      </c>
      <c r="AQ20" s="261">
        <f t="shared" ref="AQ20:AX20" si="78">SUM(AQ17/AQ18)</f>
        <v>0.2746745065098698</v>
      </c>
      <c r="AR20" s="261">
        <f t="shared" si="78"/>
        <v>0.28874322457083529</v>
      </c>
      <c r="AS20" s="261">
        <f t="shared" si="78"/>
        <v>0.29671488848704036</v>
      </c>
      <c r="AT20" s="261">
        <f t="shared" si="78"/>
        <v>0.30210281889293916</v>
      </c>
      <c r="AU20" s="261">
        <f t="shared" si="78"/>
        <v>0.30731679509968024</v>
      </c>
      <c r="AV20" s="261">
        <f t="shared" si="78"/>
        <v>0.30962782752730472</v>
      </c>
      <c r="AW20" s="261">
        <f t="shared" si="78"/>
        <v>0.31386931164246273</v>
      </c>
      <c r="AX20" s="267">
        <f t="shared" si="78"/>
        <v>0.31672782035822783</v>
      </c>
      <c r="AY20" s="260">
        <f t="shared" ref="AY20:BJ20" si="79">SUM(AY17/AY18)</f>
        <v>0.32410321765070133</v>
      </c>
      <c r="AZ20" s="261">
        <f t="shared" si="79"/>
        <v>0.32926325406173895</v>
      </c>
      <c r="BA20" s="261">
        <f t="shared" si="79"/>
        <v>0.33715215497360734</v>
      </c>
      <c r="BB20" s="261">
        <f t="shared" si="79"/>
        <v>0.34594181526358969</v>
      </c>
      <c r="BC20" s="261">
        <f t="shared" si="79"/>
        <v>0.35219498507767261</v>
      </c>
      <c r="BD20" s="261">
        <f t="shared" si="79"/>
        <v>0.35726089203826439</v>
      </c>
      <c r="BE20" s="261">
        <f t="shared" si="79"/>
        <v>0.36222823598832066</v>
      </c>
      <c r="BF20" s="261">
        <f t="shared" si="79"/>
        <v>0.36668073229383263</v>
      </c>
      <c r="BG20" s="261">
        <f t="shared" si="79"/>
        <v>0.37543230173835485</v>
      </c>
      <c r="BH20" s="261">
        <f t="shared" si="79"/>
        <v>0.38493376010250596</v>
      </c>
      <c r="BI20" s="261">
        <f t="shared" si="79"/>
        <v>0.39490860622586699</v>
      </c>
      <c r="BJ20" s="267">
        <f t="shared" si="79"/>
        <v>0.40070411062122618</v>
      </c>
      <c r="BK20" s="260">
        <f t="shared" ref="BK20:BP20" si="80">SUM(BK17/BK18)</f>
        <v>0.41383381809206088</v>
      </c>
      <c r="BL20" s="261">
        <f t="shared" si="80"/>
        <v>0.42277051038928687</v>
      </c>
      <c r="BM20" s="261">
        <f t="shared" si="80"/>
        <v>0.42955273189326554</v>
      </c>
      <c r="BN20" s="261">
        <f t="shared" si="80"/>
        <v>0.43443231800839133</v>
      </c>
      <c r="BO20" s="261">
        <f t="shared" si="80"/>
        <v>0.43911844613978362</v>
      </c>
      <c r="BP20" s="261">
        <f t="shared" si="80"/>
        <v>0.44346258482761408</v>
      </c>
      <c r="BQ20" s="261">
        <f t="shared" ref="BQ20:CB20" si="81">SUM(BQ17/BQ18)</f>
        <v>0.44759029900365821</v>
      </c>
      <c r="BR20" s="261">
        <f t="shared" si="81"/>
        <v>0.45077754249066293</v>
      </c>
      <c r="BS20" s="261">
        <f t="shared" si="81"/>
        <v>0.4542686928863533</v>
      </c>
      <c r="BT20" s="261">
        <f t="shared" si="81"/>
        <v>0.45924836461153057</v>
      </c>
      <c r="BU20" s="261">
        <f t="shared" si="81"/>
        <v>0.46204644613625984</v>
      </c>
      <c r="BV20" s="267">
        <f t="shared" si="81"/>
        <v>0.46738504586043883</v>
      </c>
      <c r="BW20" s="260">
        <f t="shared" si="81"/>
        <v>0.47150992112616275</v>
      </c>
      <c r="BX20" s="261">
        <f t="shared" si="81"/>
        <v>0.47317175431772601</v>
      </c>
      <c r="BY20" s="261">
        <f t="shared" si="81"/>
        <v>0.47484008421137663</v>
      </c>
      <c r="BZ20" s="261">
        <f t="shared" si="81"/>
        <v>0.47659853480777231</v>
      </c>
      <c r="CA20" s="261">
        <f t="shared" si="81"/>
        <v>0.47901008895502395</v>
      </c>
      <c r="CB20" s="261">
        <f t="shared" si="81"/>
        <v>0.48481621617539328</v>
      </c>
      <c r="CC20" s="261">
        <f t="shared" ref="CC20:CK20" si="82">SUM(CC17/CC18)</f>
        <v>0.4866924359519253</v>
      </c>
      <c r="CD20" s="261">
        <f t="shared" si="82"/>
        <v>0.48913404281001044</v>
      </c>
      <c r="CE20" s="261">
        <f t="shared" si="82"/>
        <v>0.49134735639530641</v>
      </c>
      <c r="CF20" s="261">
        <f t="shared" si="82"/>
        <v>0.49443701706283566</v>
      </c>
      <c r="CG20" s="261">
        <f t="shared" si="82"/>
        <v>0.49878715442726457</v>
      </c>
      <c r="CH20" s="267">
        <f t="shared" si="82"/>
        <v>0.50808638290553321</v>
      </c>
      <c r="CI20" s="260">
        <f t="shared" si="82"/>
        <v>0.52181571882954814</v>
      </c>
      <c r="CJ20" s="261">
        <f t="shared" si="82"/>
        <v>0.51459271641247528</v>
      </c>
      <c r="CK20" s="261">
        <f t="shared" si="82"/>
        <v>0.51637045384487101</v>
      </c>
      <c r="CL20" s="261">
        <f t="shared" ref="CL20:CQ20" si="83">SUM(CL17/CL18)</f>
        <v>0.51883866310983684</v>
      </c>
      <c r="CM20" s="261">
        <f t="shared" si="83"/>
        <v>0.52224527926051623</v>
      </c>
      <c r="CN20" s="261">
        <f t="shared" si="83"/>
        <v>0.52070363654679153</v>
      </c>
      <c r="CO20" s="261">
        <f t="shared" si="83"/>
        <v>0.52336678992780417</v>
      </c>
      <c r="CP20" s="261">
        <f t="shared" si="83"/>
        <v>0.52647008538412798</v>
      </c>
      <c r="CQ20" s="261">
        <f t="shared" si="83"/>
        <v>0.53105385451034037</v>
      </c>
      <c r="CR20" s="261">
        <f t="shared" ref="CR20:DJ20" si="84">SUM(CR17/CR18)</f>
        <v>0.53611692704139158</v>
      </c>
      <c r="CS20" s="261">
        <f t="shared" si="84"/>
        <v>0.54057975395218083</v>
      </c>
      <c r="CT20" s="267">
        <f t="shared" si="84"/>
        <v>0.54392763555734736</v>
      </c>
      <c r="CU20" s="261">
        <f t="shared" si="84"/>
        <v>0.54555284190150699</v>
      </c>
      <c r="CV20" s="261">
        <f t="shared" si="84"/>
        <v>0.54760808120468041</v>
      </c>
      <c r="CW20" s="261">
        <f t="shared" si="84"/>
        <v>0.55067611722716536</v>
      </c>
      <c r="CX20" s="261">
        <f t="shared" si="84"/>
        <v>0.55231107518838518</v>
      </c>
      <c r="CY20" s="261">
        <f t="shared" si="84"/>
        <v>0.55640549293299524</v>
      </c>
      <c r="CZ20" s="261">
        <f t="shared" si="84"/>
        <v>0.56086988188432552</v>
      </c>
      <c r="DA20" s="261">
        <f t="shared" si="84"/>
        <v>0.56821171768297585</v>
      </c>
      <c r="DB20" s="261">
        <f t="shared" si="84"/>
        <v>0.57198596667084323</v>
      </c>
      <c r="DC20" s="261">
        <f t="shared" si="84"/>
        <v>0.57592546210489404</v>
      </c>
      <c r="DD20" s="261">
        <f t="shared" si="84"/>
        <v>0.5799484921824748</v>
      </c>
      <c r="DE20" s="261">
        <f t="shared" si="84"/>
        <v>0.58593624899919938</v>
      </c>
      <c r="DF20" s="267">
        <f t="shared" si="84"/>
        <v>0.59004239672832326</v>
      </c>
      <c r="DG20" s="261">
        <f t="shared" si="84"/>
        <v>0.58909026332639669</v>
      </c>
      <c r="DH20" s="261">
        <f t="shared" si="84"/>
        <v>0.5928919989411171</v>
      </c>
      <c r="DI20" s="261">
        <f t="shared" si="84"/>
        <v>0.59651331188011458</v>
      </c>
      <c r="DJ20" s="261">
        <f t="shared" si="84"/>
        <v>0.60161499029512766</v>
      </c>
      <c r="DK20" s="261">
        <f t="shared" ref="DK20:DU20" si="85">SUM(DK17/DK18)</f>
        <v>0.60620190086298986</v>
      </c>
      <c r="DL20" s="261">
        <f t="shared" si="85"/>
        <v>0.61417655368626944</v>
      </c>
      <c r="DM20" s="261">
        <f t="shared" si="85"/>
        <v>0.63989303475604931</v>
      </c>
      <c r="DN20" s="261">
        <f t="shared" si="85"/>
        <v>0.62319772541367313</v>
      </c>
      <c r="DO20" s="261">
        <f t="shared" si="85"/>
        <v>0.62677363451066892</v>
      </c>
      <c r="DP20" s="261">
        <f t="shared" si="85"/>
        <v>0.63085420440830531</v>
      </c>
      <c r="DQ20" s="261">
        <f t="shared" si="85"/>
        <v>0.63516080595892543</v>
      </c>
      <c r="DR20" s="261">
        <f t="shared" si="85"/>
        <v>0.63865164344158598</v>
      </c>
      <c r="DS20" s="261">
        <f t="shared" si="85"/>
        <v>0.64300920026223329</v>
      </c>
      <c r="DT20" s="261">
        <f t="shared" si="85"/>
        <v>0.64519759603949711</v>
      </c>
      <c r="DU20" s="261">
        <f t="shared" si="85"/>
        <v>0.64743081456246998</v>
      </c>
      <c r="DV20" s="354">
        <f t="shared" ref="DV20:FK20" si="86">SUM(DV17/DV18)</f>
        <v>0.64953574585932194</v>
      </c>
      <c r="DW20" s="354">
        <f t="shared" si="86"/>
        <v>0.6513354706060045</v>
      </c>
      <c r="DX20" s="354">
        <f t="shared" si="86"/>
        <v>0.65440876408861248</v>
      </c>
      <c r="DY20" s="354">
        <f t="shared" si="86"/>
        <v>0.65522511529289607</v>
      </c>
      <c r="DZ20" s="354">
        <f t="shared" si="86"/>
        <v>0.65666854534591479</v>
      </c>
      <c r="EA20" s="354">
        <f t="shared" si="86"/>
        <v>0.65815104543918101</v>
      </c>
      <c r="EB20" s="354">
        <f t="shared" si="86"/>
        <v>0.65973898220903127</v>
      </c>
      <c r="EC20" s="354">
        <f t="shared" si="86"/>
        <v>0.66157203136741105</v>
      </c>
      <c r="ED20" s="354">
        <f t="shared" si="86"/>
        <v>0.66147016337017994</v>
      </c>
      <c r="EE20" s="354">
        <f t="shared" si="86"/>
        <v>0.6618911243627138</v>
      </c>
      <c r="EF20" s="354">
        <f t="shared" si="86"/>
        <v>0.66207018898139913</v>
      </c>
      <c r="EG20" s="354">
        <f t="shared" si="86"/>
        <v>0.66302284667951217</v>
      </c>
      <c r="EH20" s="354">
        <f t="shared" si="86"/>
        <v>0.664923678612104</v>
      </c>
      <c r="EI20" s="354">
        <f t="shared" si="86"/>
        <v>0.66668492211274244</v>
      </c>
      <c r="EJ20" s="354">
        <f t="shared" si="86"/>
        <v>0.66851481570419469</v>
      </c>
      <c r="EK20" s="354">
        <f t="shared" si="86"/>
        <v>0.66951442478926748</v>
      </c>
      <c r="EL20" s="354">
        <f t="shared" si="86"/>
        <v>0.6705174363070534</v>
      </c>
      <c r="EM20" s="354">
        <f t="shared" si="86"/>
        <v>0.6718298952593178</v>
      </c>
      <c r="EN20" s="354">
        <f t="shared" si="86"/>
        <v>0.67327472818630008</v>
      </c>
      <c r="EO20" s="354">
        <f t="shared" si="86"/>
        <v>0.67424826158275153</v>
      </c>
      <c r="EP20" s="354">
        <f t="shared" si="86"/>
        <v>0.67602882116702101</v>
      </c>
      <c r="EQ20" s="354">
        <f t="shared" si="86"/>
        <v>0.6777619827997412</v>
      </c>
      <c r="ER20" s="354">
        <f t="shared" si="86"/>
        <v>0.67823806581547708</v>
      </c>
      <c r="ES20" s="354">
        <f t="shared" si="86"/>
        <v>0.67926912487940327</v>
      </c>
      <c r="ET20" s="354">
        <f t="shared" si="86"/>
        <v>0.68045508351966333</v>
      </c>
      <c r="EU20" s="354">
        <f t="shared" si="86"/>
        <v>0.6803967117276557</v>
      </c>
      <c r="EV20" s="354">
        <f t="shared" si="86"/>
        <v>0.68165213830222904</v>
      </c>
      <c r="EW20" s="354">
        <f t="shared" si="86"/>
        <v>0.68298143846085535</v>
      </c>
      <c r="EX20" s="354">
        <f t="shared" si="86"/>
        <v>0.6842747087736315</v>
      </c>
      <c r="EY20" s="354">
        <f t="shared" si="86"/>
        <v>0.68511357525160699</v>
      </c>
      <c r="EZ20" s="354">
        <f t="shared" si="86"/>
        <v>0.68528357667796236</v>
      </c>
      <c r="FA20" s="354">
        <f t="shared" si="86"/>
        <v>0.68627605775080225</v>
      </c>
      <c r="FB20" s="354">
        <f t="shared" si="86"/>
        <v>0.68740723217930166</v>
      </c>
      <c r="FC20" s="354">
        <f t="shared" si="86"/>
        <v>0.68762708052703203</v>
      </c>
      <c r="FD20" s="354">
        <f t="shared" si="86"/>
        <v>0.67978193500235262</v>
      </c>
      <c r="FE20" s="354">
        <f t="shared" si="86"/>
        <v>0.67935797025598743</v>
      </c>
      <c r="FF20" s="354">
        <f t="shared" si="86"/>
        <v>0.67941380266075391</v>
      </c>
      <c r="FG20" s="354">
        <f t="shared" si="86"/>
        <v>0.68019673386715385</v>
      </c>
      <c r="FH20" s="354">
        <f t="shared" si="86"/>
        <v>0.68201794796196658</v>
      </c>
      <c r="FI20" s="354">
        <f t="shared" si="86"/>
        <v>0.68092719102261146</v>
      </c>
      <c r="FJ20" s="354">
        <f t="shared" si="86"/>
        <v>0.68177704270323658</v>
      </c>
      <c r="FK20" s="354">
        <f t="shared" si="86"/>
        <v>0.68284929923421467</v>
      </c>
    </row>
    <row r="21" spans="2:167" s="68" customFormat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67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67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67" s="387" customFormat="1" hidden="1" x14ac:dyDescent="0.25">
      <c r="B24" s="390" t="s">
        <v>1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</row>
    <row r="25" spans="2:167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</row>
    <row r="26" spans="2:167" s="387" customFormat="1" ht="13.8" hidden="1" thickTop="1" x14ac:dyDescent="0.25">
      <c r="B26" s="390" t="s">
        <v>9</v>
      </c>
      <c r="C26" s="441">
        <f t="shared" ref="C26:Q26" si="87">SUM(C24:C25)</f>
        <v>4027</v>
      </c>
      <c r="D26" s="398">
        <f t="shared" si="87"/>
        <v>4081</v>
      </c>
      <c r="E26" s="398">
        <f t="shared" si="87"/>
        <v>5403</v>
      </c>
      <c r="F26" s="398">
        <f t="shared" si="87"/>
        <v>5568</v>
      </c>
      <c r="G26" s="398">
        <f t="shared" si="87"/>
        <v>5427</v>
      </c>
      <c r="H26" s="398">
        <f t="shared" si="87"/>
        <v>6182</v>
      </c>
      <c r="I26" s="398">
        <f t="shared" si="87"/>
        <v>6413</v>
      </c>
      <c r="J26" s="398">
        <f t="shared" si="87"/>
        <v>6054</v>
      </c>
      <c r="K26" s="398">
        <f t="shared" si="87"/>
        <v>6066</v>
      </c>
      <c r="L26" s="398">
        <f t="shared" si="87"/>
        <v>6073</v>
      </c>
      <c r="M26" s="398">
        <f t="shared" si="87"/>
        <v>6071</v>
      </c>
      <c r="N26" s="399">
        <f t="shared" si="87"/>
        <v>6067</v>
      </c>
      <c r="O26" s="441">
        <f t="shared" si="87"/>
        <v>6027</v>
      </c>
      <c r="P26" s="398">
        <f t="shared" si="87"/>
        <v>6034</v>
      </c>
      <c r="Q26" s="398">
        <f t="shared" si="87"/>
        <v>6026</v>
      </c>
      <c r="R26" s="398">
        <f t="shared" ref="R26:W26" si="88">SUM(R24:R25)</f>
        <v>6052</v>
      </c>
      <c r="S26" s="398">
        <f t="shared" si="88"/>
        <v>6045</v>
      </c>
      <c r="T26" s="398">
        <f t="shared" si="88"/>
        <v>6015</v>
      </c>
      <c r="U26" s="398">
        <f t="shared" si="88"/>
        <v>6005</v>
      </c>
      <c r="V26" s="398">
        <f t="shared" si="88"/>
        <v>5985</v>
      </c>
      <c r="W26" s="398">
        <f t="shared" si="88"/>
        <v>5970</v>
      </c>
      <c r="X26" s="398">
        <f t="shared" ref="X26:AC26" si="89">SUM(X24:X25)</f>
        <v>5957</v>
      </c>
      <c r="Y26" s="398">
        <f t="shared" si="89"/>
        <v>5947</v>
      </c>
      <c r="Z26" s="399">
        <f t="shared" si="89"/>
        <v>5946</v>
      </c>
      <c r="AA26" s="441">
        <f t="shared" si="89"/>
        <v>5932</v>
      </c>
      <c r="AB26" s="398">
        <f t="shared" si="89"/>
        <v>5926</v>
      </c>
      <c r="AC26" s="398">
        <f t="shared" si="89"/>
        <v>5922</v>
      </c>
      <c r="AD26" s="398">
        <f t="shared" ref="AD26:AI26" si="90">SUM(AD24:AD25)</f>
        <v>5908</v>
      </c>
      <c r="AE26" s="398">
        <f t="shared" si="90"/>
        <v>5897</v>
      </c>
      <c r="AF26" s="398">
        <f t="shared" si="90"/>
        <v>5893</v>
      </c>
      <c r="AG26" s="398">
        <f t="shared" si="90"/>
        <v>5874</v>
      </c>
      <c r="AH26" s="398">
        <f t="shared" si="90"/>
        <v>5869</v>
      </c>
      <c r="AI26" s="398">
        <f t="shared" si="90"/>
        <v>5849</v>
      </c>
      <c r="AJ26" s="398">
        <f t="shared" ref="AJ26:AP26" si="91">SUM(AJ24:AJ25)</f>
        <v>5853</v>
      </c>
      <c r="AK26" s="398">
        <f t="shared" si="91"/>
        <v>5859</v>
      </c>
      <c r="AL26" s="399">
        <f t="shared" si="91"/>
        <v>5862</v>
      </c>
      <c r="AM26" s="441">
        <f t="shared" si="91"/>
        <v>5700</v>
      </c>
      <c r="AN26" s="398">
        <f t="shared" si="91"/>
        <v>5699</v>
      </c>
      <c r="AO26" s="398">
        <f t="shared" si="91"/>
        <v>5694</v>
      </c>
      <c r="AP26" s="398">
        <f t="shared" si="91"/>
        <v>5688</v>
      </c>
      <c r="AQ26" s="398">
        <f t="shared" ref="AQ26:AX26" si="92">SUM(AQ24:AQ25)</f>
        <v>5675</v>
      </c>
      <c r="AR26" s="398">
        <f t="shared" si="92"/>
        <v>5672</v>
      </c>
      <c r="AS26" s="398">
        <f t="shared" si="92"/>
        <v>5656</v>
      </c>
      <c r="AT26" s="398">
        <f t="shared" si="92"/>
        <v>5657</v>
      </c>
      <c r="AU26" s="398">
        <f t="shared" si="92"/>
        <v>5661</v>
      </c>
      <c r="AV26" s="398">
        <f t="shared" si="92"/>
        <v>5661</v>
      </c>
      <c r="AW26" s="398">
        <f t="shared" si="92"/>
        <v>5663</v>
      </c>
      <c r="AX26" s="399">
        <f t="shared" si="92"/>
        <v>5665</v>
      </c>
      <c r="AY26" s="441">
        <f t="shared" ref="AY26:BJ26" si="93">SUM(AY24:AY25)</f>
        <v>5846</v>
      </c>
      <c r="AZ26" s="398">
        <f t="shared" si="93"/>
        <v>5846</v>
      </c>
      <c r="BA26" s="398">
        <f t="shared" si="93"/>
        <v>5834</v>
      </c>
      <c r="BB26" s="398">
        <f t="shared" si="93"/>
        <v>5845</v>
      </c>
      <c r="BC26" s="398">
        <f t="shared" si="93"/>
        <v>5849</v>
      </c>
      <c r="BD26" s="398">
        <f t="shared" si="93"/>
        <v>5856</v>
      </c>
      <c r="BE26" s="398">
        <f t="shared" si="93"/>
        <v>5845</v>
      </c>
      <c r="BF26" s="398">
        <f t="shared" si="93"/>
        <v>5851</v>
      </c>
      <c r="BG26" s="398">
        <f t="shared" si="93"/>
        <v>5856</v>
      </c>
      <c r="BH26" s="398">
        <f t="shared" si="93"/>
        <v>5871</v>
      </c>
      <c r="BI26" s="398">
        <f t="shared" si="93"/>
        <v>5872</v>
      </c>
      <c r="BJ26" s="399">
        <f t="shared" si="93"/>
        <v>5882</v>
      </c>
      <c r="BK26" s="441">
        <f t="shared" ref="BK26:BP26" si="94">SUM(BK24:BK25)</f>
        <v>5895</v>
      </c>
      <c r="BL26" s="398">
        <f t="shared" si="94"/>
        <v>5903</v>
      </c>
      <c r="BM26" s="398">
        <f t="shared" si="94"/>
        <v>5909</v>
      </c>
      <c r="BN26" s="398">
        <f t="shared" si="94"/>
        <v>5916</v>
      </c>
      <c r="BO26" s="398">
        <f t="shared" si="94"/>
        <v>5935</v>
      </c>
      <c r="BP26" s="398">
        <f t="shared" si="94"/>
        <v>5937</v>
      </c>
      <c r="BQ26" s="398">
        <f t="shared" ref="BQ26:CB26" si="95">SUM(BQ24:BQ25)</f>
        <v>5928</v>
      </c>
      <c r="BR26" s="398">
        <f t="shared" si="95"/>
        <v>5938</v>
      </c>
      <c r="BS26" s="398">
        <f t="shared" si="95"/>
        <v>5938</v>
      </c>
      <c r="BT26" s="398">
        <f t="shared" si="95"/>
        <v>5951</v>
      </c>
      <c r="BU26" s="398">
        <f t="shared" si="95"/>
        <v>5971</v>
      </c>
      <c r="BV26" s="399">
        <f t="shared" si="95"/>
        <v>5993</v>
      </c>
      <c r="BW26" s="441">
        <f t="shared" si="95"/>
        <v>6012</v>
      </c>
      <c r="BX26" s="398">
        <f t="shared" si="95"/>
        <v>6044</v>
      </c>
      <c r="BY26" s="398">
        <f t="shared" si="95"/>
        <v>6057</v>
      </c>
      <c r="BZ26" s="398">
        <f t="shared" si="95"/>
        <v>6073</v>
      </c>
      <c r="CA26" s="398">
        <f t="shared" si="95"/>
        <v>6077</v>
      </c>
      <c r="CB26" s="398">
        <f t="shared" si="95"/>
        <v>6084</v>
      </c>
      <c r="CC26" s="398">
        <f t="shared" ref="CC26:CK26" si="96">SUM(CC24:CC25)</f>
        <v>6091</v>
      </c>
      <c r="CD26" s="398">
        <f t="shared" si="96"/>
        <v>6105</v>
      </c>
      <c r="CE26" s="398">
        <f t="shared" si="96"/>
        <v>6103</v>
      </c>
      <c r="CF26" s="398">
        <f t="shared" si="96"/>
        <v>6111</v>
      </c>
      <c r="CG26" s="398">
        <f t="shared" si="96"/>
        <v>6133</v>
      </c>
      <c r="CH26" s="442">
        <f t="shared" si="96"/>
        <v>6147</v>
      </c>
      <c r="CI26" s="441">
        <f t="shared" si="96"/>
        <v>6161</v>
      </c>
      <c r="CJ26" s="398">
        <f t="shared" si="96"/>
        <v>6169</v>
      </c>
      <c r="CK26" s="398">
        <f t="shared" si="96"/>
        <v>6187</v>
      </c>
      <c r="CL26" s="398">
        <f t="shared" ref="CL26:CT26" si="97">SUM(CL24:CL25)</f>
        <v>6184</v>
      </c>
      <c r="CM26" s="398">
        <f t="shared" si="97"/>
        <v>6183</v>
      </c>
      <c r="CN26" s="398">
        <f t="shared" si="97"/>
        <v>6182</v>
      </c>
      <c r="CO26" s="398">
        <f t="shared" si="97"/>
        <v>6183</v>
      </c>
      <c r="CP26" s="398">
        <f t="shared" si="97"/>
        <v>6189</v>
      </c>
      <c r="CQ26" s="398">
        <f t="shared" si="97"/>
        <v>6193</v>
      </c>
      <c r="CR26" s="398">
        <f t="shared" si="97"/>
        <v>6194</v>
      </c>
      <c r="CS26" s="398">
        <f t="shared" si="97"/>
        <v>6187</v>
      </c>
      <c r="CT26" s="399">
        <f t="shared" si="97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98">SUM(CX24:CX25)</f>
        <v>6189</v>
      </c>
      <c r="CY26" s="400">
        <f t="shared" si="98"/>
        <v>6179</v>
      </c>
      <c r="CZ26" s="400">
        <f t="shared" si="98"/>
        <v>6199</v>
      </c>
      <c r="DA26" s="400">
        <f t="shared" si="98"/>
        <v>6211</v>
      </c>
      <c r="DB26" s="400">
        <f t="shared" si="98"/>
        <v>6222</v>
      </c>
      <c r="DC26" s="400">
        <f t="shared" si="98"/>
        <v>6238</v>
      </c>
      <c r="DD26" s="400">
        <f t="shared" ref="DD26:DL26" si="99">SUM(DD24:DD25)</f>
        <v>6244</v>
      </c>
      <c r="DE26" s="400">
        <f t="shared" si="99"/>
        <v>6243</v>
      </c>
      <c r="DF26" s="399">
        <f t="shared" si="99"/>
        <v>6258</v>
      </c>
      <c r="DG26" s="400">
        <f t="shared" si="99"/>
        <v>6284</v>
      </c>
      <c r="DH26" s="400">
        <f t="shared" si="99"/>
        <v>6310</v>
      </c>
      <c r="DI26" s="400">
        <f t="shared" si="99"/>
        <v>6316</v>
      </c>
      <c r="DJ26" s="502">
        <f t="shared" si="99"/>
        <v>6303</v>
      </c>
      <c r="DK26" s="502">
        <f t="shared" si="99"/>
        <v>6311</v>
      </c>
      <c r="DL26" s="502">
        <f t="shared" si="99"/>
        <v>6323</v>
      </c>
      <c r="DM26" s="502">
        <f t="shared" ref="DM26:DU26" si="100">SUM(DM24:DM25)</f>
        <v>6317</v>
      </c>
      <c r="DN26" s="502">
        <f t="shared" si="100"/>
        <v>6323</v>
      </c>
      <c r="DO26" s="502">
        <f t="shared" si="100"/>
        <v>6329</v>
      </c>
      <c r="DP26" s="502">
        <f t="shared" si="100"/>
        <v>6332</v>
      </c>
      <c r="DQ26" s="502">
        <f t="shared" si="100"/>
        <v>6323</v>
      </c>
      <c r="DR26" s="502">
        <f t="shared" si="100"/>
        <v>6331</v>
      </c>
      <c r="DS26" s="502">
        <f t="shared" si="100"/>
        <v>6342</v>
      </c>
      <c r="DT26" s="502">
        <f t="shared" si="100"/>
        <v>6345</v>
      </c>
      <c r="DU26" s="502">
        <f t="shared" si="100"/>
        <v>6350</v>
      </c>
      <c r="DV26" s="503">
        <f t="shared" ref="DV26:FK26" si="101">SUM(DV24:DV25)</f>
        <v>6374</v>
      </c>
      <c r="DW26" s="503">
        <f t="shared" si="101"/>
        <v>6388</v>
      </c>
      <c r="DX26" s="503">
        <f t="shared" si="101"/>
        <v>6398</v>
      </c>
      <c r="DY26" s="503">
        <f t="shared" si="101"/>
        <v>6242</v>
      </c>
      <c r="DZ26" s="503">
        <f t="shared" si="101"/>
        <v>6259</v>
      </c>
      <c r="EA26" s="503">
        <f t="shared" si="101"/>
        <v>6260</v>
      </c>
      <c r="EB26" s="503">
        <f t="shared" si="101"/>
        <v>6433</v>
      </c>
      <c r="EC26" s="503">
        <f t="shared" si="101"/>
        <v>6445</v>
      </c>
      <c r="ED26" s="503">
        <f t="shared" si="101"/>
        <v>6459</v>
      </c>
      <c r="EE26" s="503">
        <f t="shared" si="101"/>
        <v>6471</v>
      </c>
      <c r="EF26" s="503">
        <f t="shared" si="101"/>
        <v>6489</v>
      </c>
      <c r="EG26" s="503">
        <f t="shared" si="101"/>
        <v>6499</v>
      </c>
      <c r="EH26" s="503">
        <f t="shared" si="101"/>
        <v>6519</v>
      </c>
      <c r="EI26" s="503">
        <f t="shared" si="101"/>
        <v>6527</v>
      </c>
      <c r="EJ26" s="503">
        <f t="shared" si="101"/>
        <v>6567</v>
      </c>
      <c r="EK26" s="503">
        <f t="shared" si="101"/>
        <v>6582</v>
      </c>
      <c r="EL26" s="503">
        <f t="shared" si="101"/>
        <v>6594</v>
      </c>
      <c r="EM26" s="503">
        <f t="shared" si="101"/>
        <v>6612</v>
      </c>
      <c r="EN26" s="503">
        <f t="shared" si="101"/>
        <v>6623</v>
      </c>
      <c r="EO26" s="503">
        <f t="shared" si="101"/>
        <v>6646</v>
      </c>
      <c r="EP26" s="503">
        <f t="shared" si="101"/>
        <v>6645</v>
      </c>
      <c r="EQ26" s="503">
        <f t="shared" si="101"/>
        <v>6659</v>
      </c>
      <c r="ER26" s="503">
        <f t="shared" si="101"/>
        <v>6678</v>
      </c>
      <c r="ES26" s="503">
        <f t="shared" si="101"/>
        <v>6684</v>
      </c>
      <c r="ET26" s="503">
        <f t="shared" si="101"/>
        <v>6720</v>
      </c>
      <c r="EU26" s="503">
        <f t="shared" si="101"/>
        <v>6735</v>
      </c>
      <c r="EV26" s="503">
        <f t="shared" si="101"/>
        <v>6748</v>
      </c>
      <c r="EW26" s="503">
        <f t="shared" si="101"/>
        <v>6754</v>
      </c>
      <c r="EX26" s="503">
        <f t="shared" si="101"/>
        <v>6768</v>
      </c>
      <c r="EY26" s="503">
        <f t="shared" si="101"/>
        <v>6776</v>
      </c>
      <c r="EZ26" s="503">
        <f t="shared" si="101"/>
        <v>6785</v>
      </c>
      <c r="FA26" s="503">
        <f t="shared" si="101"/>
        <v>6801</v>
      </c>
      <c r="FB26" s="503">
        <f t="shared" si="101"/>
        <v>6811</v>
      </c>
      <c r="FC26" s="503">
        <f t="shared" si="101"/>
        <v>6821</v>
      </c>
      <c r="FD26" s="503">
        <f t="shared" si="101"/>
        <v>6833</v>
      </c>
      <c r="FE26" s="503">
        <f t="shared" si="101"/>
        <v>6842</v>
      </c>
      <c r="FF26" s="503">
        <f t="shared" si="101"/>
        <v>6849</v>
      </c>
      <c r="FG26" s="503">
        <f t="shared" si="101"/>
        <v>6842</v>
      </c>
      <c r="FH26" s="503">
        <f t="shared" si="101"/>
        <v>6844</v>
      </c>
      <c r="FI26" s="503">
        <f t="shared" si="101"/>
        <v>6853</v>
      </c>
      <c r="FJ26" s="503">
        <f t="shared" si="101"/>
        <v>6870</v>
      </c>
      <c r="FK26" s="503">
        <f t="shared" si="101"/>
        <v>6884</v>
      </c>
    </row>
    <row r="27" spans="2:167" s="409" customFormat="1" hidden="1" x14ac:dyDescent="0.25">
      <c r="B27" s="403" t="s">
        <v>10</v>
      </c>
      <c r="C27" s="460">
        <f t="shared" ref="C27:Q27" si="102">SUM(C24)/C26</f>
        <v>0.99031537124410229</v>
      </c>
      <c r="D27" s="405">
        <f t="shared" si="102"/>
        <v>0.97721146777750556</v>
      </c>
      <c r="E27" s="405">
        <f t="shared" si="102"/>
        <v>0.95483990375717198</v>
      </c>
      <c r="F27" s="405">
        <f t="shared" si="102"/>
        <v>0.94504310344827591</v>
      </c>
      <c r="G27" s="405">
        <f t="shared" si="102"/>
        <v>0.94582642343836376</v>
      </c>
      <c r="H27" s="405">
        <f t="shared" si="102"/>
        <v>0.91394370753801357</v>
      </c>
      <c r="I27" s="405">
        <f t="shared" si="102"/>
        <v>0.92047403711211606</v>
      </c>
      <c r="J27" s="405">
        <f t="shared" si="102"/>
        <v>0.90733399405351833</v>
      </c>
      <c r="K27" s="405">
        <f t="shared" si="102"/>
        <v>0.90108803165182982</v>
      </c>
      <c r="L27" s="405">
        <f t="shared" si="102"/>
        <v>0.89395685822492998</v>
      </c>
      <c r="M27" s="405">
        <f t="shared" si="102"/>
        <v>0.89293361884368305</v>
      </c>
      <c r="N27" s="406">
        <f t="shared" si="102"/>
        <v>0.89088511620240651</v>
      </c>
      <c r="O27" s="460">
        <f t="shared" si="102"/>
        <v>0.80205740832918537</v>
      </c>
      <c r="P27" s="405">
        <f t="shared" si="102"/>
        <v>0.77162744448127274</v>
      </c>
      <c r="Q27" s="405">
        <f t="shared" si="102"/>
        <v>0.77397942250248919</v>
      </c>
      <c r="R27" s="405">
        <f t="shared" ref="R27:W27" si="103">SUM(R24)/R26</f>
        <v>0.76999339061467287</v>
      </c>
      <c r="S27" s="405">
        <f t="shared" si="103"/>
        <v>0.75732009925558308</v>
      </c>
      <c r="T27" s="405">
        <f t="shared" si="103"/>
        <v>0.73466334164588531</v>
      </c>
      <c r="U27" s="405">
        <f t="shared" si="103"/>
        <v>0.72855953372189841</v>
      </c>
      <c r="V27" s="405">
        <f t="shared" si="103"/>
        <v>0.72949039264828741</v>
      </c>
      <c r="W27" s="405">
        <f t="shared" si="103"/>
        <v>0.7159128978224456</v>
      </c>
      <c r="X27" s="405">
        <f t="shared" ref="X27:AC27" si="104">SUM(X24)/X26</f>
        <v>0.71311062615410437</v>
      </c>
      <c r="Y27" s="405">
        <f t="shared" si="104"/>
        <v>0.70909702370943328</v>
      </c>
      <c r="Z27" s="406">
        <f t="shared" si="104"/>
        <v>0.70265724857046752</v>
      </c>
      <c r="AA27" s="460">
        <f t="shared" si="104"/>
        <v>0.67852326365475391</v>
      </c>
      <c r="AB27" s="405">
        <f t="shared" si="104"/>
        <v>0.67617279784002704</v>
      </c>
      <c r="AC27" s="405">
        <f t="shared" si="104"/>
        <v>0.67223910840932122</v>
      </c>
      <c r="AD27" s="405">
        <f t="shared" ref="AD27:AI27" si="105">SUM(AD24)/AD26</f>
        <v>0.65876777251184837</v>
      </c>
      <c r="AE27" s="405">
        <f t="shared" si="105"/>
        <v>0.65100898762082415</v>
      </c>
      <c r="AF27" s="405">
        <f t="shared" si="105"/>
        <v>0.63838452401153911</v>
      </c>
      <c r="AG27" s="405">
        <f t="shared" si="105"/>
        <v>0.63074565883554645</v>
      </c>
      <c r="AH27" s="405">
        <f t="shared" si="105"/>
        <v>0.62719372976657006</v>
      </c>
      <c r="AI27" s="405">
        <f t="shared" si="105"/>
        <v>0.62694477688493755</v>
      </c>
      <c r="AJ27" s="405">
        <f t="shared" ref="AJ27:AP27" si="106">SUM(AJ24)/AJ26</f>
        <v>0.61694857338117204</v>
      </c>
      <c r="AK27" s="405">
        <f t="shared" si="106"/>
        <v>0.61153780508619215</v>
      </c>
      <c r="AL27" s="406">
        <f t="shared" si="106"/>
        <v>0.60116001364721938</v>
      </c>
      <c r="AM27" s="460">
        <f t="shared" si="106"/>
        <v>0.58035087719298251</v>
      </c>
      <c r="AN27" s="405">
        <f t="shared" si="106"/>
        <v>0.57413581330057906</v>
      </c>
      <c r="AO27" s="405">
        <f t="shared" si="106"/>
        <v>0.56445381102915348</v>
      </c>
      <c r="AP27" s="405">
        <f t="shared" si="106"/>
        <v>0.55889592123769338</v>
      </c>
      <c r="AQ27" s="405">
        <f t="shared" ref="AQ27:AX27" si="107">SUM(AQ24)/AQ26</f>
        <v>0.55048458149779733</v>
      </c>
      <c r="AR27" s="405">
        <f t="shared" si="107"/>
        <v>0.50017630465444285</v>
      </c>
      <c r="AS27" s="405">
        <f t="shared" si="107"/>
        <v>0.48727015558698727</v>
      </c>
      <c r="AT27" s="405">
        <f t="shared" si="107"/>
        <v>0.48453243768782039</v>
      </c>
      <c r="AU27" s="405">
        <f t="shared" si="107"/>
        <v>0.48118706942236356</v>
      </c>
      <c r="AV27" s="405">
        <f t="shared" si="107"/>
        <v>0.47288464935523761</v>
      </c>
      <c r="AW27" s="405">
        <f t="shared" si="107"/>
        <v>0.46371181352639945</v>
      </c>
      <c r="AX27" s="406">
        <f t="shared" si="107"/>
        <v>0.46142983230361873</v>
      </c>
      <c r="AY27" s="460">
        <f t="shared" ref="AY27:BJ27" si="108">SUM(AY24)/AY26</f>
        <v>0.44389326034895654</v>
      </c>
      <c r="AZ27" s="405">
        <f t="shared" si="108"/>
        <v>0.43910366062264794</v>
      </c>
      <c r="BA27" s="405">
        <f t="shared" si="108"/>
        <v>0.43709290366815223</v>
      </c>
      <c r="BB27" s="405">
        <f t="shared" si="108"/>
        <v>0.43421727972626178</v>
      </c>
      <c r="BC27" s="405">
        <f t="shared" si="108"/>
        <v>0.43597196101897762</v>
      </c>
      <c r="BD27" s="405">
        <f t="shared" si="108"/>
        <v>0.43237704918032788</v>
      </c>
      <c r="BE27" s="405">
        <f t="shared" si="108"/>
        <v>0.43319076133447393</v>
      </c>
      <c r="BF27" s="405">
        <f t="shared" si="108"/>
        <v>0.43086651854383867</v>
      </c>
      <c r="BG27" s="405">
        <f t="shared" si="108"/>
        <v>0.42349726775956287</v>
      </c>
      <c r="BH27" s="405">
        <f t="shared" si="108"/>
        <v>0.4222449327201499</v>
      </c>
      <c r="BI27" s="405">
        <f t="shared" si="108"/>
        <v>0.42012942779291551</v>
      </c>
      <c r="BJ27" s="406">
        <f t="shared" si="108"/>
        <v>0.41907514450867051</v>
      </c>
      <c r="BK27" s="460">
        <f t="shared" ref="BK27:BP27" si="109">SUM(BK24)/BK26</f>
        <v>0.41187446988973708</v>
      </c>
      <c r="BL27" s="405">
        <f t="shared" si="109"/>
        <v>0.40437065898695579</v>
      </c>
      <c r="BM27" s="405">
        <f t="shared" si="109"/>
        <v>0.40074462684041295</v>
      </c>
      <c r="BN27" s="405">
        <f t="shared" si="109"/>
        <v>0.39756592292089249</v>
      </c>
      <c r="BO27" s="405">
        <f t="shared" si="109"/>
        <v>0.3946082561078349</v>
      </c>
      <c r="BP27" s="405">
        <f t="shared" si="109"/>
        <v>0.39144348997810341</v>
      </c>
      <c r="BQ27" s="405">
        <f t="shared" ref="BQ27:CB27" si="110">SUM(BQ24)/BQ26</f>
        <v>0.39102564102564102</v>
      </c>
      <c r="BR27" s="405">
        <f t="shared" si="110"/>
        <v>0.38733580330077466</v>
      </c>
      <c r="BS27" s="405">
        <f t="shared" si="110"/>
        <v>0.38396766588076792</v>
      </c>
      <c r="BT27" s="405">
        <f t="shared" si="110"/>
        <v>0.37892791127541592</v>
      </c>
      <c r="BU27" s="405">
        <f t="shared" si="110"/>
        <v>0.37799363590688329</v>
      </c>
      <c r="BV27" s="406">
        <f t="shared" si="110"/>
        <v>0.37643917904221591</v>
      </c>
      <c r="BW27" s="460">
        <f t="shared" si="110"/>
        <v>0.3735861610113107</v>
      </c>
      <c r="BX27" s="405">
        <f t="shared" si="110"/>
        <v>0.37160820648577103</v>
      </c>
      <c r="BY27" s="405">
        <f t="shared" si="110"/>
        <v>0.37246161466072314</v>
      </c>
      <c r="BZ27" s="405">
        <f t="shared" si="110"/>
        <v>0.37230363905812613</v>
      </c>
      <c r="CA27" s="405">
        <f t="shared" si="110"/>
        <v>0.37255224617409904</v>
      </c>
      <c r="CB27" s="405">
        <f t="shared" si="110"/>
        <v>0.3690006574621959</v>
      </c>
      <c r="CC27" s="405">
        <f t="shared" ref="CC27:CK27" si="111">SUM(CC24)/CC26</f>
        <v>0.36841241175504841</v>
      </c>
      <c r="CD27" s="405">
        <f t="shared" si="111"/>
        <v>0.36986076986076988</v>
      </c>
      <c r="CE27" s="405">
        <f t="shared" si="111"/>
        <v>0.37014582991971162</v>
      </c>
      <c r="CF27" s="405">
        <f t="shared" si="111"/>
        <v>0.36917034855179187</v>
      </c>
      <c r="CG27" s="405">
        <f t="shared" si="111"/>
        <v>0.36800913093102888</v>
      </c>
      <c r="CH27" s="406">
        <f t="shared" si="111"/>
        <v>0.36749633967789164</v>
      </c>
      <c r="CI27" s="460">
        <f t="shared" si="111"/>
        <v>0.36990748255153383</v>
      </c>
      <c r="CJ27" s="405">
        <f t="shared" si="111"/>
        <v>0.36975198573512724</v>
      </c>
      <c r="CK27" s="405">
        <f t="shared" si="111"/>
        <v>0.37045417811540327</v>
      </c>
      <c r="CL27" s="405">
        <f t="shared" ref="CL27:CQ27" si="112">SUM(CL24)/CL26</f>
        <v>0.36998706338939197</v>
      </c>
      <c r="CM27" s="405">
        <f t="shared" si="112"/>
        <v>0.36745916221898756</v>
      </c>
      <c r="CN27" s="405">
        <f t="shared" si="112"/>
        <v>0.36735684244581041</v>
      </c>
      <c r="CO27" s="405">
        <f t="shared" si="112"/>
        <v>0.36584182435710821</v>
      </c>
      <c r="CP27" s="405">
        <f t="shared" si="112"/>
        <v>0.36451769268056228</v>
      </c>
      <c r="CQ27" s="405">
        <f t="shared" si="112"/>
        <v>0.36331341837558534</v>
      </c>
      <c r="CR27" s="405">
        <f t="shared" ref="CR27:DJ27" si="113">SUM(CR24)/CR26</f>
        <v>0.35631256054246047</v>
      </c>
      <c r="CS27" s="405">
        <f t="shared" si="113"/>
        <v>0.35558428963956684</v>
      </c>
      <c r="CT27" s="406">
        <f t="shared" si="113"/>
        <v>0.35440582053354891</v>
      </c>
      <c r="CU27" s="405">
        <f t="shared" si="113"/>
        <v>0.35831987075928917</v>
      </c>
      <c r="CV27" s="405">
        <f t="shared" si="113"/>
        <v>0.36578266494178524</v>
      </c>
      <c r="CW27" s="405">
        <f t="shared" si="113"/>
        <v>0.36284188379996762</v>
      </c>
      <c r="CX27" s="405">
        <f t="shared" si="113"/>
        <v>0.36144772984327034</v>
      </c>
      <c r="CY27" s="405">
        <f t="shared" si="113"/>
        <v>0.35798672924421426</v>
      </c>
      <c r="CZ27" s="405">
        <f t="shared" si="113"/>
        <v>0.35183094047427005</v>
      </c>
      <c r="DA27" s="405">
        <f t="shared" si="113"/>
        <v>0.34793109000161004</v>
      </c>
      <c r="DB27" s="405">
        <f t="shared" si="113"/>
        <v>0.34217293474766958</v>
      </c>
      <c r="DC27" s="405">
        <f t="shared" si="113"/>
        <v>0.33969220904135938</v>
      </c>
      <c r="DD27" s="405">
        <f t="shared" si="113"/>
        <v>0.33552210121716847</v>
      </c>
      <c r="DE27" s="405">
        <f t="shared" si="113"/>
        <v>0.33525548614448181</v>
      </c>
      <c r="DF27" s="406">
        <f t="shared" si="113"/>
        <v>0.33189517417705339</v>
      </c>
      <c r="DG27" s="405">
        <f t="shared" si="113"/>
        <v>0.34452577975811582</v>
      </c>
      <c r="DH27" s="405">
        <f t="shared" si="113"/>
        <v>0.34009508716323295</v>
      </c>
      <c r="DI27" s="405">
        <f t="shared" si="113"/>
        <v>0.33597213426219125</v>
      </c>
      <c r="DJ27" s="405">
        <f t="shared" si="113"/>
        <v>0.33460257020466444</v>
      </c>
      <c r="DK27" s="405">
        <f t="shared" ref="DK27:FK27" si="114">SUM(DK24)/DK26</f>
        <v>0.33243543020123595</v>
      </c>
      <c r="DL27" s="405">
        <f t="shared" si="114"/>
        <v>0.32105013442985925</v>
      </c>
      <c r="DM27" s="405">
        <f t="shared" si="114"/>
        <v>0.3208801646351116</v>
      </c>
      <c r="DN27" s="405">
        <f t="shared" si="114"/>
        <v>0.32025937055195319</v>
      </c>
      <c r="DO27" s="405">
        <f t="shared" si="114"/>
        <v>0.31805972507505137</v>
      </c>
      <c r="DP27" s="405">
        <f t="shared" si="114"/>
        <v>0.31554011370814911</v>
      </c>
      <c r="DQ27" s="405">
        <f t="shared" si="114"/>
        <v>0.31345880120196107</v>
      </c>
      <c r="DR27" s="405">
        <f t="shared" si="114"/>
        <v>0.31021955457273731</v>
      </c>
      <c r="DS27" s="405">
        <f t="shared" si="114"/>
        <v>0.30794701986754969</v>
      </c>
      <c r="DT27" s="405">
        <f t="shared" si="114"/>
        <v>0.30638297872340425</v>
      </c>
      <c r="DU27" s="405">
        <f t="shared" si="114"/>
        <v>0.30503937007874016</v>
      </c>
      <c r="DV27" s="408">
        <f t="shared" si="114"/>
        <v>0.30200815814245374</v>
      </c>
      <c r="DW27" s="408">
        <f t="shared" si="114"/>
        <v>0.29727614276768943</v>
      </c>
      <c r="DX27" s="408">
        <f t="shared" si="114"/>
        <v>0.29321663019693656</v>
      </c>
      <c r="DY27" s="408">
        <f t="shared" si="114"/>
        <v>0.29029157321371357</v>
      </c>
      <c r="DZ27" s="408">
        <f t="shared" si="114"/>
        <v>0.28726633647547534</v>
      </c>
      <c r="EA27" s="408">
        <f t="shared" si="114"/>
        <v>0.28546325878594248</v>
      </c>
      <c r="EB27" s="408">
        <f t="shared" si="114"/>
        <v>0.28369345561946213</v>
      </c>
      <c r="EC27" s="408">
        <f t="shared" si="114"/>
        <v>0.28207913110938715</v>
      </c>
      <c r="ED27" s="408">
        <f t="shared" si="114"/>
        <v>0.28131289673324045</v>
      </c>
      <c r="EE27" s="408">
        <f t="shared" si="114"/>
        <v>0.28851800339978367</v>
      </c>
      <c r="EF27" s="408">
        <f t="shared" si="114"/>
        <v>0.28802588996763756</v>
      </c>
      <c r="EG27" s="408">
        <f t="shared" si="114"/>
        <v>0.28650561624865362</v>
      </c>
      <c r="EH27" s="408">
        <f t="shared" si="114"/>
        <v>0.28516643657002611</v>
      </c>
      <c r="EI27" s="408">
        <f t="shared" si="114"/>
        <v>0.28221234870537765</v>
      </c>
      <c r="EJ27" s="408">
        <f t="shared" si="114"/>
        <v>0.27927516369727423</v>
      </c>
      <c r="EK27" s="408">
        <f t="shared" si="114"/>
        <v>0.28091765420844728</v>
      </c>
      <c r="EL27" s="408">
        <f t="shared" si="114"/>
        <v>0.28010312405216864</v>
      </c>
      <c r="EM27" s="408">
        <f t="shared" si="114"/>
        <v>0.2807017543859649</v>
      </c>
      <c r="EN27" s="408">
        <f t="shared" si="114"/>
        <v>0.28114147667220291</v>
      </c>
      <c r="EO27" s="408">
        <f t="shared" si="114"/>
        <v>0.28107132109539573</v>
      </c>
      <c r="EP27" s="408">
        <f t="shared" si="114"/>
        <v>0.28021068472535743</v>
      </c>
      <c r="EQ27" s="408">
        <f t="shared" si="114"/>
        <v>0.2832257095660009</v>
      </c>
      <c r="ER27" s="408">
        <f t="shared" si="114"/>
        <v>0.28212039532794247</v>
      </c>
      <c r="ES27" s="408">
        <f t="shared" si="114"/>
        <v>0.28096947935368044</v>
      </c>
      <c r="ET27" s="408">
        <f t="shared" si="114"/>
        <v>0.2831845238095238</v>
      </c>
      <c r="EU27" s="408">
        <f t="shared" si="114"/>
        <v>0.28210838901262064</v>
      </c>
      <c r="EV27" s="408">
        <f t="shared" si="114"/>
        <v>0.28245406046235921</v>
      </c>
      <c r="EW27" s="408">
        <f t="shared" si="114"/>
        <v>0.28249925969795675</v>
      </c>
      <c r="EX27" s="408">
        <f t="shared" si="114"/>
        <v>0.28280141843971629</v>
      </c>
      <c r="EY27" s="408">
        <f t="shared" si="114"/>
        <v>0.28202479338842973</v>
      </c>
      <c r="EZ27" s="408">
        <f t="shared" si="114"/>
        <v>0.2810611643330877</v>
      </c>
      <c r="FA27" s="408">
        <f t="shared" si="114"/>
        <v>0.27892956918100281</v>
      </c>
      <c r="FB27" s="408">
        <f t="shared" si="114"/>
        <v>0.28013507561297901</v>
      </c>
      <c r="FC27" s="408">
        <f t="shared" si="114"/>
        <v>0.27884474417240873</v>
      </c>
      <c r="FD27" s="408">
        <f t="shared" si="114"/>
        <v>0.27937948192594758</v>
      </c>
      <c r="FE27" s="408">
        <f t="shared" si="114"/>
        <v>0.27828120432622039</v>
      </c>
      <c r="FF27" s="408">
        <f t="shared" si="114"/>
        <v>0.27770477441962332</v>
      </c>
      <c r="FG27" s="408">
        <f t="shared" si="114"/>
        <v>0.27404267757965506</v>
      </c>
      <c r="FH27" s="408">
        <f t="shared" si="114"/>
        <v>0.2735242548217417</v>
      </c>
      <c r="FI27" s="408">
        <f t="shared" si="114"/>
        <v>0.27228950824456444</v>
      </c>
      <c r="FJ27" s="408">
        <f t="shared" si="114"/>
        <v>0.27263464337700144</v>
      </c>
      <c r="FK27" s="408">
        <f t="shared" si="114"/>
        <v>0.27149912841371293</v>
      </c>
    </row>
    <row r="28" spans="2:167" s="409" customFormat="1" ht="13.8" hidden="1" thickBot="1" x14ac:dyDescent="0.3">
      <c r="B28" s="410" t="s">
        <v>11</v>
      </c>
      <c r="C28" s="462">
        <f t="shared" ref="C28:Q28" si="115">SUM(C25/C26)</f>
        <v>9.6846287558976906E-3</v>
      </c>
      <c r="D28" s="412">
        <f t="shared" si="115"/>
        <v>2.2788532222494488E-2</v>
      </c>
      <c r="E28" s="412">
        <f t="shared" si="115"/>
        <v>4.516009624282806E-2</v>
      </c>
      <c r="F28" s="412">
        <f t="shared" si="115"/>
        <v>5.4956896551724137E-2</v>
      </c>
      <c r="G28" s="412">
        <f t="shared" si="115"/>
        <v>5.4173576561636266E-2</v>
      </c>
      <c r="H28" s="412">
        <f t="shared" si="115"/>
        <v>8.6056292461986414E-2</v>
      </c>
      <c r="I28" s="412">
        <f t="shared" si="115"/>
        <v>7.952596288788398E-2</v>
      </c>
      <c r="J28" s="412">
        <f t="shared" si="115"/>
        <v>9.2666005946481667E-2</v>
      </c>
      <c r="K28" s="412">
        <f t="shared" si="115"/>
        <v>9.8911968348170135E-2</v>
      </c>
      <c r="L28" s="412">
        <f t="shared" si="115"/>
        <v>0.10604314177506999</v>
      </c>
      <c r="M28" s="412">
        <f t="shared" si="115"/>
        <v>0.10706638115631692</v>
      </c>
      <c r="N28" s="413">
        <f t="shared" si="115"/>
        <v>0.10911488379759354</v>
      </c>
      <c r="O28" s="462">
        <f t="shared" si="115"/>
        <v>0.19794259167081465</v>
      </c>
      <c r="P28" s="412">
        <f t="shared" si="115"/>
        <v>0.2283725555187272</v>
      </c>
      <c r="Q28" s="412">
        <f t="shared" si="115"/>
        <v>0.22602057749751078</v>
      </c>
      <c r="R28" s="412">
        <f t="shared" ref="R28:W28" si="116">SUM(R25/R26)</f>
        <v>0.23000660938532716</v>
      </c>
      <c r="S28" s="412">
        <f t="shared" si="116"/>
        <v>0.24267990074441687</v>
      </c>
      <c r="T28" s="412">
        <f t="shared" si="116"/>
        <v>0.26533665835411474</v>
      </c>
      <c r="U28" s="412">
        <f t="shared" si="116"/>
        <v>0.27144046627810159</v>
      </c>
      <c r="V28" s="412">
        <f t="shared" si="116"/>
        <v>0.27050960735171259</v>
      </c>
      <c r="W28" s="412">
        <f t="shared" si="116"/>
        <v>0.28408710217755445</v>
      </c>
      <c r="X28" s="412">
        <f t="shared" ref="X28:AC28" si="117">SUM(X25/X26)</f>
        <v>0.28688937384589558</v>
      </c>
      <c r="Y28" s="412">
        <f t="shared" si="117"/>
        <v>0.29090297629056666</v>
      </c>
      <c r="Z28" s="413">
        <f t="shared" si="117"/>
        <v>0.29734275142953248</v>
      </c>
      <c r="AA28" s="462">
        <f t="shared" si="117"/>
        <v>0.32147673634524615</v>
      </c>
      <c r="AB28" s="412">
        <f t="shared" si="117"/>
        <v>0.32382720215997302</v>
      </c>
      <c r="AC28" s="412">
        <f t="shared" si="117"/>
        <v>0.32776089159067884</v>
      </c>
      <c r="AD28" s="412">
        <f t="shared" ref="AD28:AI28" si="118">SUM(AD25/AD26)</f>
        <v>0.34123222748815168</v>
      </c>
      <c r="AE28" s="412">
        <f t="shared" si="118"/>
        <v>0.34899101237917585</v>
      </c>
      <c r="AF28" s="412">
        <f t="shared" si="118"/>
        <v>0.36161547598846089</v>
      </c>
      <c r="AG28" s="412">
        <f t="shared" si="118"/>
        <v>0.36925434116445355</v>
      </c>
      <c r="AH28" s="412">
        <f t="shared" si="118"/>
        <v>0.37280627023342988</v>
      </c>
      <c r="AI28" s="412">
        <f t="shared" si="118"/>
        <v>0.3730552231150624</v>
      </c>
      <c r="AJ28" s="412">
        <f t="shared" ref="AJ28:AP28" si="119">SUM(AJ25/AJ26)</f>
        <v>0.38305142661882796</v>
      </c>
      <c r="AK28" s="412">
        <f t="shared" si="119"/>
        <v>0.38846219491380779</v>
      </c>
      <c r="AL28" s="413">
        <f t="shared" si="119"/>
        <v>0.39883998635278062</v>
      </c>
      <c r="AM28" s="462">
        <f t="shared" si="119"/>
        <v>0.41964912280701755</v>
      </c>
      <c r="AN28" s="412">
        <f t="shared" si="119"/>
        <v>0.42586418669942094</v>
      </c>
      <c r="AO28" s="412">
        <f t="shared" si="119"/>
        <v>0.43554618897084652</v>
      </c>
      <c r="AP28" s="412">
        <f t="shared" si="119"/>
        <v>0.44110407876230662</v>
      </c>
      <c r="AQ28" s="412">
        <f t="shared" ref="AQ28:AX28" si="120">SUM(AQ25/AQ26)</f>
        <v>0.44951541850220267</v>
      </c>
      <c r="AR28" s="412">
        <f t="shared" si="120"/>
        <v>0.4998236953455571</v>
      </c>
      <c r="AS28" s="412">
        <f t="shared" si="120"/>
        <v>0.51272984441301273</v>
      </c>
      <c r="AT28" s="412">
        <f t="shared" si="120"/>
        <v>0.51546756231217961</v>
      </c>
      <c r="AU28" s="412">
        <f t="shared" si="120"/>
        <v>0.51881293057763644</v>
      </c>
      <c r="AV28" s="412">
        <f t="shared" si="120"/>
        <v>0.52711535064476245</v>
      </c>
      <c r="AW28" s="412">
        <f t="shared" si="120"/>
        <v>0.53628818647360055</v>
      </c>
      <c r="AX28" s="413">
        <f t="shared" si="120"/>
        <v>0.53857016769638133</v>
      </c>
      <c r="AY28" s="462">
        <f t="shared" ref="AY28:BJ28" si="121">SUM(AY25/AY26)</f>
        <v>0.5561067396510434</v>
      </c>
      <c r="AZ28" s="412">
        <f t="shared" si="121"/>
        <v>0.56089633937735206</v>
      </c>
      <c r="BA28" s="412">
        <f t="shared" si="121"/>
        <v>0.56290709633184777</v>
      </c>
      <c r="BB28" s="412">
        <f t="shared" si="121"/>
        <v>0.56578272027373822</v>
      </c>
      <c r="BC28" s="412">
        <f t="shared" si="121"/>
        <v>0.56402803898102238</v>
      </c>
      <c r="BD28" s="412">
        <f t="shared" si="121"/>
        <v>0.56762295081967218</v>
      </c>
      <c r="BE28" s="412">
        <f t="shared" si="121"/>
        <v>0.56680923866552613</v>
      </c>
      <c r="BF28" s="412">
        <f t="shared" si="121"/>
        <v>0.56913348145616138</v>
      </c>
      <c r="BG28" s="412">
        <f t="shared" si="121"/>
        <v>0.57650273224043713</v>
      </c>
      <c r="BH28" s="412">
        <f t="shared" si="121"/>
        <v>0.57775506727985015</v>
      </c>
      <c r="BI28" s="412">
        <f t="shared" si="121"/>
        <v>0.57987057220708449</v>
      </c>
      <c r="BJ28" s="413">
        <f t="shared" si="121"/>
        <v>0.58092485549132944</v>
      </c>
      <c r="BK28" s="462">
        <f t="shared" ref="BK28:BP28" si="122">SUM(BK25/BK26)</f>
        <v>0.58812553011026292</v>
      </c>
      <c r="BL28" s="412">
        <f t="shared" si="122"/>
        <v>0.59562934101304421</v>
      </c>
      <c r="BM28" s="412">
        <f t="shared" si="122"/>
        <v>0.5992553731595871</v>
      </c>
      <c r="BN28" s="412">
        <f t="shared" si="122"/>
        <v>0.60243407707910746</v>
      </c>
      <c r="BO28" s="412">
        <f t="shared" si="122"/>
        <v>0.6053917438921651</v>
      </c>
      <c r="BP28" s="412">
        <f t="shared" si="122"/>
        <v>0.60855651002189659</v>
      </c>
      <c r="BQ28" s="412">
        <f t="shared" ref="BQ28:CB28" si="123">SUM(BQ25/BQ26)</f>
        <v>0.60897435897435892</v>
      </c>
      <c r="BR28" s="412">
        <f t="shared" si="123"/>
        <v>0.61266419669922534</v>
      </c>
      <c r="BS28" s="412">
        <f t="shared" si="123"/>
        <v>0.61603233411923208</v>
      </c>
      <c r="BT28" s="412">
        <f t="shared" si="123"/>
        <v>0.62107208872458408</v>
      </c>
      <c r="BU28" s="412">
        <f t="shared" si="123"/>
        <v>0.62200636409311671</v>
      </c>
      <c r="BV28" s="413">
        <f t="shared" si="123"/>
        <v>0.62356082095778409</v>
      </c>
      <c r="BW28" s="462">
        <f t="shared" si="123"/>
        <v>0.6264138389886893</v>
      </c>
      <c r="BX28" s="412">
        <f t="shared" si="123"/>
        <v>0.62839179351422902</v>
      </c>
      <c r="BY28" s="412">
        <f t="shared" si="123"/>
        <v>0.62753838533927686</v>
      </c>
      <c r="BZ28" s="412">
        <f t="shared" si="123"/>
        <v>0.62769636094187387</v>
      </c>
      <c r="CA28" s="412">
        <f t="shared" si="123"/>
        <v>0.6274477538259009</v>
      </c>
      <c r="CB28" s="412">
        <f t="shared" si="123"/>
        <v>0.6309993425378041</v>
      </c>
      <c r="CC28" s="412">
        <f t="shared" ref="CC28:CK28" si="124">SUM(CC25/CC26)</f>
        <v>0.63158758824495154</v>
      </c>
      <c r="CD28" s="412">
        <f t="shared" si="124"/>
        <v>0.63013923013923012</v>
      </c>
      <c r="CE28" s="412">
        <f t="shared" si="124"/>
        <v>0.62985417008028843</v>
      </c>
      <c r="CF28" s="412">
        <f t="shared" si="124"/>
        <v>0.63082965144820813</v>
      </c>
      <c r="CG28" s="412">
        <f t="shared" si="124"/>
        <v>0.63199086906897117</v>
      </c>
      <c r="CH28" s="413">
        <f t="shared" si="124"/>
        <v>0.63250366032210836</v>
      </c>
      <c r="CI28" s="462">
        <f t="shared" si="124"/>
        <v>0.63009251744846617</v>
      </c>
      <c r="CJ28" s="412">
        <f t="shared" si="124"/>
        <v>0.63024801426487276</v>
      </c>
      <c r="CK28" s="412">
        <f t="shared" si="124"/>
        <v>0.62954582188459673</v>
      </c>
      <c r="CL28" s="412">
        <f t="shared" ref="CL28:CQ28" si="125">SUM(CL25/CL26)</f>
        <v>0.63001293661060798</v>
      </c>
      <c r="CM28" s="412">
        <f t="shared" si="125"/>
        <v>0.63254083778101244</v>
      </c>
      <c r="CN28" s="412">
        <f t="shared" si="125"/>
        <v>0.63264315755418954</v>
      </c>
      <c r="CO28" s="412">
        <f t="shared" si="125"/>
        <v>0.63415817564289179</v>
      </c>
      <c r="CP28" s="412">
        <f t="shared" si="125"/>
        <v>0.63548230731943767</v>
      </c>
      <c r="CQ28" s="412">
        <f t="shared" si="125"/>
        <v>0.63668658162441472</v>
      </c>
      <c r="CR28" s="412">
        <f t="shared" ref="CR28:DJ28" si="126">SUM(CR25/CR26)</f>
        <v>0.64368743945753959</v>
      </c>
      <c r="CS28" s="412">
        <f t="shared" si="126"/>
        <v>0.64441571036043321</v>
      </c>
      <c r="CT28" s="413">
        <f t="shared" si="126"/>
        <v>0.64559417946645115</v>
      </c>
      <c r="CU28" s="412">
        <f t="shared" si="126"/>
        <v>0.64168012924071083</v>
      </c>
      <c r="CV28" s="412">
        <f t="shared" si="126"/>
        <v>0.63421733505821476</v>
      </c>
      <c r="CW28" s="412">
        <f t="shared" si="126"/>
        <v>0.63715811620003238</v>
      </c>
      <c r="CX28" s="412">
        <f t="shared" si="126"/>
        <v>0.63855227015672966</v>
      </c>
      <c r="CY28" s="412">
        <f t="shared" si="126"/>
        <v>0.64201327075578574</v>
      </c>
      <c r="CZ28" s="412">
        <f t="shared" si="126"/>
        <v>0.64816905952573001</v>
      </c>
      <c r="DA28" s="412">
        <f t="shared" si="126"/>
        <v>0.65206890999838996</v>
      </c>
      <c r="DB28" s="412">
        <f t="shared" si="126"/>
        <v>0.65782706525233048</v>
      </c>
      <c r="DC28" s="412">
        <f t="shared" si="126"/>
        <v>0.66030779095864056</v>
      </c>
      <c r="DD28" s="412">
        <f t="shared" si="126"/>
        <v>0.66447789878283148</v>
      </c>
      <c r="DE28" s="412">
        <f t="shared" si="126"/>
        <v>0.66474451385551814</v>
      </c>
      <c r="DF28" s="413">
        <f t="shared" si="126"/>
        <v>0.66810482582294661</v>
      </c>
      <c r="DG28" s="412">
        <f t="shared" si="126"/>
        <v>0.65547422024188418</v>
      </c>
      <c r="DH28" s="412">
        <f t="shared" si="126"/>
        <v>0.659904912836767</v>
      </c>
      <c r="DI28" s="412">
        <f t="shared" si="126"/>
        <v>0.6640278657378087</v>
      </c>
      <c r="DJ28" s="412">
        <f t="shared" si="126"/>
        <v>0.66539742979533556</v>
      </c>
      <c r="DK28" s="412">
        <f t="shared" ref="DK28:FK28" si="127">SUM(DK25/DK26)</f>
        <v>0.66756456979876411</v>
      </c>
      <c r="DL28" s="412">
        <f t="shared" si="127"/>
        <v>0.67894986557014081</v>
      </c>
      <c r="DM28" s="412">
        <f t="shared" si="127"/>
        <v>0.6791198353648884</v>
      </c>
      <c r="DN28" s="412">
        <f t="shared" si="127"/>
        <v>0.67974062944804681</v>
      </c>
      <c r="DO28" s="412">
        <f t="shared" si="127"/>
        <v>0.68194027492494869</v>
      </c>
      <c r="DP28" s="412">
        <f t="shared" si="127"/>
        <v>0.68445988629185095</v>
      </c>
      <c r="DQ28" s="412">
        <f t="shared" si="127"/>
        <v>0.68654119879803888</v>
      </c>
      <c r="DR28" s="412">
        <f t="shared" si="127"/>
        <v>0.68978044542726269</v>
      </c>
      <c r="DS28" s="412">
        <f t="shared" si="127"/>
        <v>0.69205298013245031</v>
      </c>
      <c r="DT28" s="412">
        <f t="shared" si="127"/>
        <v>0.69361702127659575</v>
      </c>
      <c r="DU28" s="412">
        <f t="shared" si="127"/>
        <v>0.69496062992125984</v>
      </c>
      <c r="DV28" s="415">
        <f t="shared" si="127"/>
        <v>0.69799184185754626</v>
      </c>
      <c r="DW28" s="415">
        <f t="shared" si="127"/>
        <v>0.70272385723231057</v>
      </c>
      <c r="DX28" s="415">
        <f t="shared" si="127"/>
        <v>0.70678336980306344</v>
      </c>
      <c r="DY28" s="415">
        <f t="shared" si="127"/>
        <v>0.70970842678628643</v>
      </c>
      <c r="DZ28" s="415">
        <f t="shared" si="127"/>
        <v>0.71273366352452472</v>
      </c>
      <c r="EA28" s="415">
        <f t="shared" si="127"/>
        <v>0.71453674121405752</v>
      </c>
      <c r="EB28" s="415">
        <f t="shared" si="127"/>
        <v>0.71630654438053787</v>
      </c>
      <c r="EC28" s="415">
        <f t="shared" si="127"/>
        <v>0.71792086889061291</v>
      </c>
      <c r="ED28" s="415">
        <f t="shared" si="127"/>
        <v>0.71868710326675955</v>
      </c>
      <c r="EE28" s="415">
        <f t="shared" si="127"/>
        <v>0.71148199660021638</v>
      </c>
      <c r="EF28" s="415">
        <f t="shared" si="127"/>
        <v>0.71197411003236244</v>
      </c>
      <c r="EG28" s="415">
        <f t="shared" si="127"/>
        <v>0.71349438375134633</v>
      </c>
      <c r="EH28" s="415">
        <f t="shared" si="127"/>
        <v>0.71483356342997395</v>
      </c>
      <c r="EI28" s="415">
        <f t="shared" si="127"/>
        <v>0.7177876512946223</v>
      </c>
      <c r="EJ28" s="415">
        <f t="shared" si="127"/>
        <v>0.72072483630272577</v>
      </c>
      <c r="EK28" s="415">
        <f t="shared" si="127"/>
        <v>0.71908234579155272</v>
      </c>
      <c r="EL28" s="415">
        <f t="shared" si="127"/>
        <v>0.71989687594783136</v>
      </c>
      <c r="EM28" s="415">
        <f t="shared" si="127"/>
        <v>0.7192982456140351</v>
      </c>
      <c r="EN28" s="415">
        <f t="shared" si="127"/>
        <v>0.71885852332779709</v>
      </c>
      <c r="EO28" s="415">
        <f t="shared" si="127"/>
        <v>0.71892867890460432</v>
      </c>
      <c r="EP28" s="415">
        <f t="shared" si="127"/>
        <v>0.71978931527464263</v>
      </c>
      <c r="EQ28" s="415">
        <f t="shared" si="127"/>
        <v>0.7167742904339991</v>
      </c>
      <c r="ER28" s="415">
        <f t="shared" si="127"/>
        <v>0.71787960467205747</v>
      </c>
      <c r="ES28" s="415">
        <f t="shared" si="127"/>
        <v>0.71903052064631956</v>
      </c>
      <c r="ET28" s="415">
        <f t="shared" si="127"/>
        <v>0.71681547619047614</v>
      </c>
      <c r="EU28" s="415">
        <f t="shared" si="127"/>
        <v>0.71789161098737941</v>
      </c>
      <c r="EV28" s="415">
        <f t="shared" si="127"/>
        <v>0.71754593953764079</v>
      </c>
      <c r="EW28" s="415">
        <f t="shared" si="127"/>
        <v>0.71750074030204325</v>
      </c>
      <c r="EX28" s="415">
        <f t="shared" si="127"/>
        <v>0.71719858156028371</v>
      </c>
      <c r="EY28" s="415">
        <f t="shared" si="127"/>
        <v>0.71797520661157022</v>
      </c>
      <c r="EZ28" s="415">
        <f t="shared" si="127"/>
        <v>0.7189388356669123</v>
      </c>
      <c r="FA28" s="415">
        <f t="shared" si="127"/>
        <v>0.72107043081899724</v>
      </c>
      <c r="FB28" s="415">
        <f t="shared" si="127"/>
        <v>0.71986492438702099</v>
      </c>
      <c r="FC28" s="415">
        <f t="shared" si="127"/>
        <v>0.72115525582759121</v>
      </c>
      <c r="FD28" s="415">
        <f t="shared" si="127"/>
        <v>0.72062051807405236</v>
      </c>
      <c r="FE28" s="415">
        <f t="shared" si="127"/>
        <v>0.72171879567377961</v>
      </c>
      <c r="FF28" s="415">
        <f t="shared" si="127"/>
        <v>0.72229522558037673</v>
      </c>
      <c r="FG28" s="415">
        <f t="shared" si="127"/>
        <v>0.72595732242034494</v>
      </c>
      <c r="FH28" s="415">
        <f t="shared" si="127"/>
        <v>0.7264757451782583</v>
      </c>
      <c r="FI28" s="415">
        <f t="shared" si="127"/>
        <v>0.72771049175543556</v>
      </c>
      <c r="FJ28" s="415">
        <f t="shared" si="127"/>
        <v>0.7273653566229985</v>
      </c>
      <c r="FK28" s="415">
        <f t="shared" si="127"/>
        <v>0.72850087158628707</v>
      </c>
    </row>
    <row r="29" spans="2:167" s="387" customFormat="1" hidden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67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67" s="387" customFormat="1" x14ac:dyDescent="0.25">
      <c r="B31" s="390" t="s">
        <v>1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</row>
    <row r="32" spans="2:167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</row>
    <row r="33" spans="1:170" s="387" customFormat="1" ht="13.8" thickTop="1" x14ac:dyDescent="0.25">
      <c r="B33" s="390" t="s">
        <v>9</v>
      </c>
      <c r="C33" s="441">
        <f t="shared" ref="C33:Q33" si="128">SUM(C31:C32)</f>
        <v>94726</v>
      </c>
      <c r="D33" s="398">
        <f t="shared" si="128"/>
        <v>95227</v>
      </c>
      <c r="E33" s="398">
        <f t="shared" si="128"/>
        <v>112807</v>
      </c>
      <c r="F33" s="398">
        <f t="shared" si="128"/>
        <v>112197</v>
      </c>
      <c r="G33" s="398">
        <f t="shared" si="128"/>
        <v>110180</v>
      </c>
      <c r="H33" s="398">
        <f t="shared" si="128"/>
        <v>111735</v>
      </c>
      <c r="I33" s="398">
        <f t="shared" si="128"/>
        <v>109984</v>
      </c>
      <c r="J33" s="398">
        <f t="shared" si="128"/>
        <v>109585</v>
      </c>
      <c r="K33" s="398">
        <f t="shared" si="128"/>
        <v>109275</v>
      </c>
      <c r="L33" s="398">
        <f t="shared" si="128"/>
        <v>108901</v>
      </c>
      <c r="M33" s="398">
        <f t="shared" si="128"/>
        <v>108600</v>
      </c>
      <c r="N33" s="399">
        <f t="shared" si="128"/>
        <v>108258</v>
      </c>
      <c r="O33" s="441">
        <f t="shared" si="128"/>
        <v>107947</v>
      </c>
      <c r="P33" s="398">
        <f t="shared" si="128"/>
        <v>107513</v>
      </c>
      <c r="Q33" s="398">
        <f t="shared" si="128"/>
        <v>107106</v>
      </c>
      <c r="R33" s="398">
        <f t="shared" ref="R33:W33" si="129">SUM(R31:R32)</f>
        <v>106657</v>
      </c>
      <c r="S33" s="398">
        <f t="shared" si="129"/>
        <v>106173</v>
      </c>
      <c r="T33" s="398">
        <f t="shared" si="129"/>
        <v>105803</v>
      </c>
      <c r="U33" s="398">
        <f t="shared" si="129"/>
        <v>105354</v>
      </c>
      <c r="V33" s="398">
        <f t="shared" si="129"/>
        <v>106128</v>
      </c>
      <c r="W33" s="398">
        <f t="shared" si="129"/>
        <v>105828</v>
      </c>
      <c r="X33" s="398">
        <f t="shared" ref="X33:AC33" si="130">SUM(X31:X32)</f>
        <v>105318</v>
      </c>
      <c r="Y33" s="398">
        <f t="shared" si="130"/>
        <v>104894</v>
      </c>
      <c r="Z33" s="399">
        <f t="shared" si="130"/>
        <v>104475</v>
      </c>
      <c r="AA33" s="441">
        <f t="shared" si="130"/>
        <v>104043</v>
      </c>
      <c r="AB33" s="398">
        <f t="shared" si="130"/>
        <v>103687</v>
      </c>
      <c r="AC33" s="398">
        <f t="shared" si="130"/>
        <v>103098</v>
      </c>
      <c r="AD33" s="398">
        <f t="shared" ref="AD33:AI33" si="131">SUM(AD31:AD32)</f>
        <v>102752</v>
      </c>
      <c r="AE33" s="398">
        <f t="shared" si="131"/>
        <v>102382</v>
      </c>
      <c r="AF33" s="398">
        <f t="shared" si="131"/>
        <v>101837</v>
      </c>
      <c r="AG33" s="398">
        <f t="shared" si="131"/>
        <v>101269</v>
      </c>
      <c r="AH33" s="398">
        <f t="shared" si="131"/>
        <v>100703</v>
      </c>
      <c r="AI33" s="398">
        <f t="shared" si="131"/>
        <v>100116</v>
      </c>
      <c r="AJ33" s="398">
        <f t="shared" ref="AJ33:AP33" si="132">SUM(AJ31:AJ32)</f>
        <v>99586</v>
      </c>
      <c r="AK33" s="398">
        <f t="shared" si="132"/>
        <v>99183</v>
      </c>
      <c r="AL33" s="399">
        <f t="shared" si="132"/>
        <v>98793</v>
      </c>
      <c r="AM33" s="441">
        <f t="shared" si="132"/>
        <v>98324</v>
      </c>
      <c r="AN33" s="398">
        <f t="shared" si="132"/>
        <v>97944</v>
      </c>
      <c r="AO33" s="398">
        <f t="shared" si="132"/>
        <v>97600</v>
      </c>
      <c r="AP33" s="398">
        <f t="shared" si="132"/>
        <v>93874</v>
      </c>
      <c r="AQ33" s="398">
        <f t="shared" ref="AQ33:AX33" si="133">SUM(AQ31:AQ32)</f>
        <v>92062</v>
      </c>
      <c r="AR33" s="398">
        <f t="shared" si="133"/>
        <v>91674</v>
      </c>
      <c r="AS33" s="398">
        <f t="shared" si="133"/>
        <v>91375</v>
      </c>
      <c r="AT33" s="398">
        <f t="shared" si="133"/>
        <v>91039</v>
      </c>
      <c r="AU33" s="398">
        <f t="shared" si="133"/>
        <v>90753</v>
      </c>
      <c r="AV33" s="398">
        <f t="shared" si="133"/>
        <v>90435</v>
      </c>
      <c r="AW33" s="398">
        <f t="shared" si="133"/>
        <v>90188</v>
      </c>
      <c r="AX33" s="399">
        <f t="shared" si="133"/>
        <v>89900</v>
      </c>
      <c r="AY33" s="441">
        <f t="shared" ref="AY33:BJ33" si="134">SUM(AY31:AY32)</f>
        <v>89558</v>
      </c>
      <c r="AZ33" s="398">
        <f t="shared" si="134"/>
        <v>89203</v>
      </c>
      <c r="BA33" s="398">
        <f t="shared" si="134"/>
        <v>88917</v>
      </c>
      <c r="BB33" s="398">
        <f t="shared" si="134"/>
        <v>88571</v>
      </c>
      <c r="BC33" s="398">
        <f t="shared" si="134"/>
        <v>88156</v>
      </c>
      <c r="BD33" s="398">
        <f t="shared" si="134"/>
        <v>87733</v>
      </c>
      <c r="BE33" s="398">
        <f t="shared" si="134"/>
        <v>87199</v>
      </c>
      <c r="BF33" s="398">
        <f t="shared" si="134"/>
        <v>86738</v>
      </c>
      <c r="BG33" s="398">
        <f t="shared" si="134"/>
        <v>86419</v>
      </c>
      <c r="BH33" s="398">
        <f t="shared" si="134"/>
        <v>86151</v>
      </c>
      <c r="BI33" s="398">
        <f t="shared" si="134"/>
        <v>85944</v>
      </c>
      <c r="BJ33" s="399">
        <f t="shared" si="134"/>
        <v>85707</v>
      </c>
      <c r="BK33" s="441">
        <f t="shared" ref="BK33:BP33" si="135">SUM(BK31:BK32)</f>
        <v>85365</v>
      </c>
      <c r="BL33" s="398">
        <f t="shared" si="135"/>
        <v>85069</v>
      </c>
      <c r="BM33" s="398">
        <f t="shared" si="135"/>
        <v>84799</v>
      </c>
      <c r="BN33" s="398">
        <f t="shared" si="135"/>
        <v>84545</v>
      </c>
      <c r="BO33" s="398">
        <f t="shared" si="135"/>
        <v>84307</v>
      </c>
      <c r="BP33" s="398">
        <f t="shared" si="135"/>
        <v>83200</v>
      </c>
      <c r="BQ33" s="398">
        <f t="shared" ref="BQ33:CB33" si="136">SUM(BQ31:BQ32)</f>
        <v>80046</v>
      </c>
      <c r="BR33" s="398">
        <f t="shared" si="136"/>
        <v>78880</v>
      </c>
      <c r="BS33" s="398">
        <f t="shared" si="136"/>
        <v>78300</v>
      </c>
      <c r="BT33" s="398">
        <f t="shared" si="136"/>
        <v>77846</v>
      </c>
      <c r="BU33" s="398">
        <f t="shared" si="136"/>
        <v>77601</v>
      </c>
      <c r="BV33" s="399">
        <f t="shared" si="136"/>
        <v>77355</v>
      </c>
      <c r="BW33" s="441">
        <f t="shared" si="136"/>
        <v>77053</v>
      </c>
      <c r="BX33" s="398">
        <f t="shared" si="136"/>
        <v>76793</v>
      </c>
      <c r="BY33" s="398">
        <f t="shared" si="136"/>
        <v>76583</v>
      </c>
      <c r="BZ33" s="398">
        <f t="shared" si="136"/>
        <v>76333</v>
      </c>
      <c r="CA33" s="398">
        <f t="shared" si="136"/>
        <v>76095</v>
      </c>
      <c r="CB33" s="398">
        <f t="shared" si="136"/>
        <v>75782</v>
      </c>
      <c r="CC33" s="398">
        <f t="shared" ref="CC33:CK33" si="137">SUM(CC31:CC32)</f>
        <v>75468</v>
      </c>
      <c r="CD33" s="398">
        <f t="shared" si="137"/>
        <v>75158</v>
      </c>
      <c r="CE33" s="398">
        <f t="shared" si="137"/>
        <v>74945</v>
      </c>
      <c r="CF33" s="398">
        <f t="shared" si="137"/>
        <v>74810</v>
      </c>
      <c r="CG33" s="398">
        <f t="shared" si="137"/>
        <v>74490</v>
      </c>
      <c r="CH33" s="442">
        <f t="shared" si="137"/>
        <v>74265</v>
      </c>
      <c r="CI33" s="441">
        <f t="shared" si="137"/>
        <v>74001</v>
      </c>
      <c r="CJ33" s="398">
        <f t="shared" si="137"/>
        <v>73817</v>
      </c>
      <c r="CK33" s="398">
        <f t="shared" si="137"/>
        <v>73348</v>
      </c>
      <c r="CL33" s="398">
        <f t="shared" ref="CL33:CT33" si="138">SUM(CL31:CL32)</f>
        <v>73133</v>
      </c>
      <c r="CM33" s="398">
        <f t="shared" si="138"/>
        <v>72981</v>
      </c>
      <c r="CN33" s="398">
        <f t="shared" si="138"/>
        <v>72768</v>
      </c>
      <c r="CO33" s="398">
        <f t="shared" si="138"/>
        <v>72454</v>
      </c>
      <c r="CP33" s="398">
        <f t="shared" si="138"/>
        <v>72205</v>
      </c>
      <c r="CQ33" s="398">
        <f t="shared" si="138"/>
        <v>71994</v>
      </c>
      <c r="CR33" s="398">
        <f t="shared" si="138"/>
        <v>71437</v>
      </c>
      <c r="CS33" s="398">
        <f t="shared" si="138"/>
        <v>71087</v>
      </c>
      <c r="CT33" s="442">
        <f t="shared" si="138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39">SUM(CX31:CX32)</f>
        <v>69657</v>
      </c>
      <c r="CY33" s="398">
        <f t="shared" si="139"/>
        <v>69407</v>
      </c>
      <c r="CZ33" s="398">
        <f t="shared" si="139"/>
        <v>69125</v>
      </c>
      <c r="DA33" s="398">
        <f t="shared" si="139"/>
        <v>68871</v>
      </c>
      <c r="DB33" s="398">
        <f t="shared" si="139"/>
        <v>68718</v>
      </c>
      <c r="DC33" s="398">
        <f t="shared" si="139"/>
        <v>68551</v>
      </c>
      <c r="DD33" s="398">
        <f t="shared" ref="DD33:DL33" si="140">SUM(DD31:DD32)</f>
        <v>68275</v>
      </c>
      <c r="DE33" s="398">
        <f t="shared" si="140"/>
        <v>68084</v>
      </c>
      <c r="DF33" s="442">
        <f t="shared" si="140"/>
        <v>67992</v>
      </c>
      <c r="DG33" s="398">
        <f t="shared" si="140"/>
        <v>67789</v>
      </c>
      <c r="DH33" s="398">
        <f t="shared" si="140"/>
        <v>67606</v>
      </c>
      <c r="DI33" s="398">
        <f t="shared" si="140"/>
        <v>67427</v>
      </c>
      <c r="DJ33" s="502">
        <f t="shared" si="140"/>
        <v>67281</v>
      </c>
      <c r="DK33" s="502">
        <f t="shared" si="140"/>
        <v>67156</v>
      </c>
      <c r="DL33" s="502">
        <f t="shared" si="140"/>
        <v>67002</v>
      </c>
      <c r="DM33" s="502">
        <f t="shared" ref="DM33:FK33" si="141">SUM(DM31:DM32)</f>
        <v>66852</v>
      </c>
      <c r="DN33" s="502">
        <f t="shared" si="141"/>
        <v>66708</v>
      </c>
      <c r="DO33" s="502">
        <f t="shared" si="141"/>
        <v>66473</v>
      </c>
      <c r="DP33" s="502">
        <f t="shared" si="141"/>
        <v>66162</v>
      </c>
      <c r="DQ33" s="502">
        <f t="shared" si="141"/>
        <v>65971</v>
      </c>
      <c r="DR33" s="502">
        <f t="shared" si="141"/>
        <v>65846</v>
      </c>
      <c r="DS33" s="502">
        <f t="shared" si="141"/>
        <v>65673</v>
      </c>
      <c r="DT33" s="502">
        <f t="shared" si="141"/>
        <v>65549</v>
      </c>
      <c r="DU33" s="502">
        <f t="shared" si="141"/>
        <v>65400</v>
      </c>
      <c r="DV33" s="503">
        <f t="shared" si="141"/>
        <v>65283</v>
      </c>
      <c r="DW33" s="503">
        <f t="shared" si="141"/>
        <v>65137</v>
      </c>
      <c r="DX33" s="503">
        <f t="shared" si="141"/>
        <v>65003</v>
      </c>
      <c r="DY33" s="503">
        <f t="shared" si="141"/>
        <v>64804</v>
      </c>
      <c r="DZ33" s="503">
        <f t="shared" si="141"/>
        <v>64687</v>
      </c>
      <c r="EA33" s="503">
        <f t="shared" si="141"/>
        <v>64487</v>
      </c>
      <c r="EB33" s="503">
        <f t="shared" si="141"/>
        <v>63550</v>
      </c>
      <c r="EC33" s="503">
        <f t="shared" si="141"/>
        <v>63704</v>
      </c>
      <c r="ED33" s="503">
        <f t="shared" si="141"/>
        <v>63631</v>
      </c>
      <c r="EE33" s="503">
        <f t="shared" si="141"/>
        <v>64305</v>
      </c>
      <c r="EF33" s="503">
        <f t="shared" si="141"/>
        <v>64180</v>
      </c>
      <c r="EG33" s="503">
        <f t="shared" si="141"/>
        <v>64114</v>
      </c>
      <c r="EH33" s="503">
        <f t="shared" si="141"/>
        <v>64013</v>
      </c>
      <c r="EI33" s="503">
        <f t="shared" si="141"/>
        <v>63909</v>
      </c>
      <c r="EJ33" s="503">
        <f t="shared" si="141"/>
        <v>63745</v>
      </c>
      <c r="EK33" s="503">
        <f t="shared" si="141"/>
        <v>63609</v>
      </c>
      <c r="EL33" s="503">
        <f t="shared" si="141"/>
        <v>63502</v>
      </c>
      <c r="EM33" s="503">
        <f t="shared" si="141"/>
        <v>63348</v>
      </c>
      <c r="EN33" s="503">
        <f t="shared" si="141"/>
        <v>63276</v>
      </c>
      <c r="EO33" s="503">
        <f t="shared" si="141"/>
        <v>63209</v>
      </c>
      <c r="EP33" s="503">
        <f t="shared" si="141"/>
        <v>63118</v>
      </c>
      <c r="EQ33" s="503">
        <f t="shared" si="141"/>
        <v>62942</v>
      </c>
      <c r="ER33" s="503">
        <f t="shared" si="141"/>
        <v>62875</v>
      </c>
      <c r="ES33" s="503">
        <f t="shared" si="141"/>
        <v>62776</v>
      </c>
      <c r="ET33" s="503">
        <f t="shared" si="141"/>
        <v>62663</v>
      </c>
      <c r="EU33" s="503">
        <f t="shared" si="141"/>
        <v>62630</v>
      </c>
      <c r="EV33" s="503">
        <f t="shared" si="141"/>
        <v>62547</v>
      </c>
      <c r="EW33" s="503">
        <f t="shared" si="141"/>
        <v>62429</v>
      </c>
      <c r="EX33" s="503">
        <f t="shared" si="141"/>
        <v>62308</v>
      </c>
      <c r="EY33" s="503">
        <f t="shared" si="141"/>
        <v>62213</v>
      </c>
      <c r="EZ33" s="503">
        <f t="shared" si="141"/>
        <v>62103</v>
      </c>
      <c r="FA33" s="503">
        <f t="shared" si="141"/>
        <v>62052</v>
      </c>
      <c r="FB33" s="503">
        <f t="shared" si="141"/>
        <v>61963</v>
      </c>
      <c r="FC33" s="503">
        <f t="shared" si="141"/>
        <v>61842</v>
      </c>
      <c r="FD33" s="503">
        <f t="shared" si="141"/>
        <v>61765</v>
      </c>
      <c r="FE33" s="503">
        <f t="shared" si="141"/>
        <v>61684</v>
      </c>
      <c r="FF33" s="503">
        <f t="shared" si="141"/>
        <v>61569</v>
      </c>
      <c r="FG33" s="503">
        <f t="shared" si="141"/>
        <v>61186</v>
      </c>
      <c r="FH33" s="503">
        <f t="shared" si="141"/>
        <v>59932</v>
      </c>
      <c r="FI33" s="503">
        <f t="shared" si="141"/>
        <v>59689</v>
      </c>
      <c r="FJ33" s="503">
        <f t="shared" si="141"/>
        <v>59639</v>
      </c>
      <c r="FK33" s="503">
        <f t="shared" si="141"/>
        <v>59512</v>
      </c>
    </row>
    <row r="34" spans="1:170" s="409" customFormat="1" x14ac:dyDescent="0.25">
      <c r="B34" s="403" t="s">
        <v>10</v>
      </c>
      <c r="C34" s="460">
        <f t="shared" ref="C34:Q34" si="142">SUM(C31)/C33</f>
        <v>0.99994721618140747</v>
      </c>
      <c r="D34" s="405">
        <f t="shared" si="142"/>
        <v>0.99468638096338224</v>
      </c>
      <c r="E34" s="405">
        <f t="shared" si="142"/>
        <v>0.99315645305699118</v>
      </c>
      <c r="F34" s="405">
        <f t="shared" si="142"/>
        <v>0.9921210014528018</v>
      </c>
      <c r="G34" s="405">
        <f t="shared" si="142"/>
        <v>0.99066981303321833</v>
      </c>
      <c r="H34" s="405">
        <f t="shared" si="142"/>
        <v>0.98747930370967019</v>
      </c>
      <c r="I34" s="405">
        <f t="shared" si="142"/>
        <v>0.98686172534186789</v>
      </c>
      <c r="J34" s="405">
        <f t="shared" si="142"/>
        <v>0.98659488068622525</v>
      </c>
      <c r="K34" s="405">
        <f t="shared" si="142"/>
        <v>0.98568748570121256</v>
      </c>
      <c r="L34" s="405">
        <f t="shared" si="142"/>
        <v>0.98393035876621882</v>
      </c>
      <c r="M34" s="405">
        <f t="shared" si="142"/>
        <v>0.98247697974217307</v>
      </c>
      <c r="N34" s="406">
        <f t="shared" si="142"/>
        <v>0.98016774741820467</v>
      </c>
      <c r="O34" s="460">
        <f t="shared" si="142"/>
        <v>0.97761864618748084</v>
      </c>
      <c r="P34" s="405">
        <f t="shared" si="142"/>
        <v>0.97315673453442841</v>
      </c>
      <c r="Q34" s="405">
        <f t="shared" si="142"/>
        <v>0.97025376729594981</v>
      </c>
      <c r="R34" s="405">
        <f t="shared" ref="R34:W34" si="143">SUM(R31)/R33</f>
        <v>0.96788771482415592</v>
      </c>
      <c r="S34" s="405">
        <f t="shared" si="143"/>
        <v>0.9650381923841278</v>
      </c>
      <c r="T34" s="405">
        <f t="shared" si="143"/>
        <v>0.96224114628129642</v>
      </c>
      <c r="U34" s="405">
        <f t="shared" si="143"/>
        <v>0.96156766710328989</v>
      </c>
      <c r="V34" s="405">
        <f t="shared" si="143"/>
        <v>0.95714608774310261</v>
      </c>
      <c r="W34" s="405">
        <f t="shared" si="143"/>
        <v>0.95522923989870356</v>
      </c>
      <c r="X34" s="405">
        <f t="shared" ref="X34:AC34" si="144">SUM(X31)/X33</f>
        <v>0.95437626996334912</v>
      </c>
      <c r="Y34" s="405">
        <f t="shared" si="144"/>
        <v>0.95347684328941595</v>
      </c>
      <c r="Z34" s="406">
        <f t="shared" si="144"/>
        <v>0.95189279731993304</v>
      </c>
      <c r="AA34" s="460">
        <f t="shared" si="144"/>
        <v>0.96067010755168536</v>
      </c>
      <c r="AB34" s="405">
        <f t="shared" si="144"/>
        <v>0.96063151600489938</v>
      </c>
      <c r="AC34" s="405">
        <f t="shared" si="144"/>
        <v>0.9600768201129023</v>
      </c>
      <c r="AD34" s="405">
        <f t="shared" ref="AD34:AI34" si="145">SUM(AD31)/AD33</f>
        <v>0.95896916848333857</v>
      </c>
      <c r="AE34" s="405">
        <f t="shared" si="145"/>
        <v>0.95836182141392046</v>
      </c>
      <c r="AF34" s="405">
        <f t="shared" si="145"/>
        <v>0.95650893093865685</v>
      </c>
      <c r="AG34" s="405">
        <f t="shared" si="145"/>
        <v>0.95493191401119792</v>
      </c>
      <c r="AH34" s="405">
        <f t="shared" si="145"/>
        <v>0.95261312969822154</v>
      </c>
      <c r="AI34" s="405">
        <f t="shared" si="145"/>
        <v>0.94948859323185109</v>
      </c>
      <c r="AJ34" s="405">
        <f t="shared" ref="AJ34:AP34" si="146">SUM(AJ31)/AJ33</f>
        <v>0.9473018295744382</v>
      </c>
      <c r="AK34" s="405">
        <f t="shared" si="146"/>
        <v>0.94494016111632029</v>
      </c>
      <c r="AL34" s="406">
        <f t="shared" si="146"/>
        <v>0.94309313412893625</v>
      </c>
      <c r="AM34" s="460">
        <f t="shared" si="146"/>
        <v>0.92892884748382898</v>
      </c>
      <c r="AN34" s="405">
        <f t="shared" si="146"/>
        <v>0.92755043698439921</v>
      </c>
      <c r="AO34" s="405">
        <f t="shared" si="146"/>
        <v>0.92516393442622946</v>
      </c>
      <c r="AP34" s="405">
        <f t="shared" si="146"/>
        <v>0.9200843684087181</v>
      </c>
      <c r="AQ34" s="405">
        <f t="shared" ref="AQ34:AX34" si="147">SUM(AQ31)/AQ33</f>
        <v>0.91529621342138989</v>
      </c>
      <c r="AR34" s="405">
        <f t="shared" si="147"/>
        <v>0.90985448436852323</v>
      </c>
      <c r="AS34" s="405">
        <f t="shared" si="147"/>
        <v>0.90602462380300952</v>
      </c>
      <c r="AT34" s="405">
        <f t="shared" si="147"/>
        <v>0.90345895715023228</v>
      </c>
      <c r="AU34" s="405">
        <f t="shared" si="147"/>
        <v>0.90017960838760147</v>
      </c>
      <c r="AV34" s="405">
        <f t="shared" si="147"/>
        <v>0.89825841764803449</v>
      </c>
      <c r="AW34" s="405">
        <f t="shared" si="147"/>
        <v>0.89583980130394292</v>
      </c>
      <c r="AX34" s="406">
        <f t="shared" si="147"/>
        <v>0.89459399332591771</v>
      </c>
      <c r="AY34" s="460">
        <f t="shared" ref="AY34:BJ34" si="148">SUM(AY31)/AY33</f>
        <v>0.89194711806873761</v>
      </c>
      <c r="AZ34" s="405">
        <f t="shared" si="148"/>
        <v>0.88952165285920881</v>
      </c>
      <c r="BA34" s="405">
        <f t="shared" si="148"/>
        <v>0.88697324471136008</v>
      </c>
      <c r="BB34" s="405">
        <f t="shared" si="148"/>
        <v>0.88386718000248388</v>
      </c>
      <c r="BC34" s="405">
        <f t="shared" si="148"/>
        <v>0.87986070148373341</v>
      </c>
      <c r="BD34" s="405">
        <f t="shared" si="148"/>
        <v>0.87597597255308723</v>
      </c>
      <c r="BE34" s="405">
        <f t="shared" si="148"/>
        <v>0.87334717141251617</v>
      </c>
      <c r="BF34" s="405">
        <f t="shared" si="148"/>
        <v>0.87105997371394317</v>
      </c>
      <c r="BG34" s="405">
        <f t="shared" si="148"/>
        <v>0.86810770779573931</v>
      </c>
      <c r="BH34" s="405">
        <f t="shared" si="148"/>
        <v>0.86588664089795819</v>
      </c>
      <c r="BI34" s="405">
        <f t="shared" si="148"/>
        <v>0.86356231965000463</v>
      </c>
      <c r="BJ34" s="406">
        <f t="shared" si="148"/>
        <v>0.86214661579567597</v>
      </c>
      <c r="BK34" s="460">
        <f t="shared" ref="BK34:BP34" si="149">SUM(BK31)/BK33</f>
        <v>0.85128565571369996</v>
      </c>
      <c r="BL34" s="405">
        <f t="shared" si="149"/>
        <v>0.84808802266395511</v>
      </c>
      <c r="BM34" s="405">
        <f t="shared" si="149"/>
        <v>0.84627177207278392</v>
      </c>
      <c r="BN34" s="405">
        <f t="shared" si="149"/>
        <v>0.84423679697202669</v>
      </c>
      <c r="BO34" s="405">
        <f t="shared" si="149"/>
        <v>0.84170946659233514</v>
      </c>
      <c r="BP34" s="405">
        <f t="shared" si="149"/>
        <v>0.83831730769230772</v>
      </c>
      <c r="BQ34" s="405">
        <f t="shared" ref="BQ34:CB34" si="150">SUM(BQ31)/BQ33</f>
        <v>0.83054743522474572</v>
      </c>
      <c r="BR34" s="405">
        <f t="shared" si="150"/>
        <v>0.82680020283975664</v>
      </c>
      <c r="BS34" s="405">
        <f t="shared" si="150"/>
        <v>0.8244061302681992</v>
      </c>
      <c r="BT34" s="405">
        <f t="shared" si="150"/>
        <v>0.82105695861059014</v>
      </c>
      <c r="BU34" s="405">
        <f t="shared" si="150"/>
        <v>0.81951263514645434</v>
      </c>
      <c r="BV34" s="406">
        <f t="shared" si="150"/>
        <v>0.81701247495313811</v>
      </c>
      <c r="BW34" s="460">
        <f t="shared" si="150"/>
        <v>0.81459514879368744</v>
      </c>
      <c r="BX34" s="405">
        <f t="shared" si="150"/>
        <v>0.81318609769119576</v>
      </c>
      <c r="BY34" s="405">
        <f t="shared" si="150"/>
        <v>0.81211234869357429</v>
      </c>
      <c r="BZ34" s="405">
        <f t="shared" si="150"/>
        <v>0.81107777763221678</v>
      </c>
      <c r="CA34" s="405">
        <f t="shared" si="150"/>
        <v>0.80944871542151253</v>
      </c>
      <c r="CB34" s="405">
        <f t="shared" si="150"/>
        <v>0.80768520229078145</v>
      </c>
      <c r="CC34" s="405">
        <f t="shared" ref="CC34:CK34" si="151">SUM(CC31)/CC33</f>
        <v>0.80620925425345846</v>
      </c>
      <c r="CD34" s="405">
        <f t="shared" si="151"/>
        <v>0.80457170228052899</v>
      </c>
      <c r="CE34" s="405">
        <f t="shared" si="151"/>
        <v>0.80290879978651009</v>
      </c>
      <c r="CF34" s="405">
        <f t="shared" si="151"/>
        <v>0.80156396203716085</v>
      </c>
      <c r="CG34" s="405">
        <f t="shared" si="151"/>
        <v>0.80017452006980805</v>
      </c>
      <c r="CH34" s="406">
        <f t="shared" si="151"/>
        <v>0.7983976301083956</v>
      </c>
      <c r="CI34" s="460">
        <f t="shared" si="151"/>
        <v>0.79511087688004212</v>
      </c>
      <c r="CJ34" s="405">
        <f t="shared" si="151"/>
        <v>0.79369250985545337</v>
      </c>
      <c r="CK34" s="405">
        <f t="shared" si="151"/>
        <v>0.79286415444183889</v>
      </c>
      <c r="CL34" s="405">
        <f t="shared" ref="CL34:CQ34" si="152">SUM(CL31)/CL33</f>
        <v>0.79109294025952714</v>
      </c>
      <c r="CM34" s="405">
        <f t="shared" si="152"/>
        <v>0.78850659760759645</v>
      </c>
      <c r="CN34" s="405">
        <f t="shared" si="152"/>
        <v>0.78699428320140719</v>
      </c>
      <c r="CO34" s="405">
        <f t="shared" si="152"/>
        <v>0.78502222099539021</v>
      </c>
      <c r="CP34" s="405">
        <f t="shared" si="152"/>
        <v>0.78224499688387228</v>
      </c>
      <c r="CQ34" s="405">
        <f t="shared" si="152"/>
        <v>0.77770369753034974</v>
      </c>
      <c r="CR34" s="405">
        <f t="shared" ref="CR34:DJ34" si="153">SUM(CR31)/CR33</f>
        <v>0.77366070803645171</v>
      </c>
      <c r="CS34" s="405">
        <f t="shared" si="153"/>
        <v>0.77071757142656183</v>
      </c>
      <c r="CT34" s="406">
        <f t="shared" si="153"/>
        <v>0.76841421755455808</v>
      </c>
      <c r="CU34" s="405">
        <f t="shared" si="153"/>
        <v>0.76676124272946522</v>
      </c>
      <c r="CV34" s="405">
        <f t="shared" si="153"/>
        <v>0.76454676177052638</v>
      </c>
      <c r="CW34" s="405">
        <f t="shared" si="153"/>
        <v>0.76188162670400961</v>
      </c>
      <c r="CX34" s="405">
        <f t="shared" si="153"/>
        <v>0.76033995147652067</v>
      </c>
      <c r="CY34" s="405">
        <f t="shared" si="153"/>
        <v>0.7580935640497356</v>
      </c>
      <c r="CZ34" s="405">
        <f t="shared" si="153"/>
        <v>0.75415551537070524</v>
      </c>
      <c r="DA34" s="405">
        <f t="shared" si="153"/>
        <v>0.75112892218785843</v>
      </c>
      <c r="DB34" s="405">
        <f t="shared" si="153"/>
        <v>0.74882854565033907</v>
      </c>
      <c r="DC34" s="405">
        <f t="shared" si="153"/>
        <v>0.74614520575921572</v>
      </c>
      <c r="DD34" s="405">
        <f t="shared" si="153"/>
        <v>0.74277554009520319</v>
      </c>
      <c r="DE34" s="405">
        <f t="shared" si="153"/>
        <v>0.73811761941131548</v>
      </c>
      <c r="DF34" s="406">
        <f t="shared" si="153"/>
        <v>0.73489528179785857</v>
      </c>
      <c r="DG34" s="405">
        <f t="shared" si="153"/>
        <v>0.73249347239227602</v>
      </c>
      <c r="DH34" s="405">
        <f t="shared" si="153"/>
        <v>0.72907730083128719</v>
      </c>
      <c r="DI34" s="405">
        <f t="shared" si="153"/>
        <v>0.72582200008898512</v>
      </c>
      <c r="DJ34" s="405">
        <f t="shared" si="153"/>
        <v>0.72273004265691654</v>
      </c>
      <c r="DK34" s="405">
        <f t="shared" ref="DK34:FK34" si="154">SUM(DK31)/DK33</f>
        <v>0.71983143725058074</v>
      </c>
      <c r="DL34" s="405">
        <f t="shared" si="154"/>
        <v>0.71485925793259908</v>
      </c>
      <c r="DM34" s="405">
        <f t="shared" si="154"/>
        <v>0.71118291150601332</v>
      </c>
      <c r="DN34" s="405">
        <f t="shared" si="154"/>
        <v>0.708355819391977</v>
      </c>
      <c r="DO34" s="405">
        <f t="shared" si="154"/>
        <v>0.70409038256134071</v>
      </c>
      <c r="DP34" s="405">
        <f t="shared" si="154"/>
        <v>0.70047761554971133</v>
      </c>
      <c r="DQ34" s="405">
        <f t="shared" si="154"/>
        <v>0.6974428157826924</v>
      </c>
      <c r="DR34" s="405">
        <f t="shared" si="154"/>
        <v>0.69463596877562794</v>
      </c>
      <c r="DS34" s="405">
        <f t="shared" si="154"/>
        <v>0.69010095473025446</v>
      </c>
      <c r="DT34" s="405">
        <f t="shared" si="154"/>
        <v>0.68731788433080598</v>
      </c>
      <c r="DU34" s="405">
        <f t="shared" si="154"/>
        <v>0.68496941896024466</v>
      </c>
      <c r="DV34" s="408">
        <f t="shared" si="154"/>
        <v>0.68195395432195216</v>
      </c>
      <c r="DW34" s="408">
        <f t="shared" si="154"/>
        <v>0.67929133979151635</v>
      </c>
      <c r="DX34" s="408">
        <f t="shared" si="154"/>
        <v>0.67678414842391887</v>
      </c>
      <c r="DY34" s="408">
        <f t="shared" si="154"/>
        <v>0.67464971298068022</v>
      </c>
      <c r="DZ34" s="408">
        <f t="shared" si="154"/>
        <v>0.67256172028382832</v>
      </c>
      <c r="EA34" s="408">
        <f t="shared" si="154"/>
        <v>0.67016607998511324</v>
      </c>
      <c r="EB34" s="408">
        <f t="shared" si="154"/>
        <v>0.67656963021243111</v>
      </c>
      <c r="EC34" s="408">
        <f t="shared" si="154"/>
        <v>0.67526371970362931</v>
      </c>
      <c r="ED34" s="408">
        <f t="shared" si="154"/>
        <v>0.67401109522088287</v>
      </c>
      <c r="EE34" s="408">
        <f t="shared" si="154"/>
        <v>0.66444288935541562</v>
      </c>
      <c r="EF34" s="408">
        <f t="shared" si="154"/>
        <v>0.66220006232471174</v>
      </c>
      <c r="EG34" s="408">
        <f t="shared" si="154"/>
        <v>0.66041738153913343</v>
      </c>
      <c r="EH34" s="408">
        <f t="shared" si="154"/>
        <v>0.65700717041850876</v>
      </c>
      <c r="EI34" s="408">
        <f t="shared" si="154"/>
        <v>0.65449310738706601</v>
      </c>
      <c r="EJ34" s="408">
        <f t="shared" si="154"/>
        <v>0.65241195387873563</v>
      </c>
      <c r="EK34" s="408">
        <f t="shared" si="154"/>
        <v>0.65102422613152222</v>
      </c>
      <c r="EL34" s="408">
        <f t="shared" si="154"/>
        <v>0.64968032502913298</v>
      </c>
      <c r="EM34" s="408">
        <f t="shared" si="154"/>
        <v>0.64822883121803376</v>
      </c>
      <c r="EN34" s="408">
        <f t="shared" si="154"/>
        <v>0.64642202414817629</v>
      </c>
      <c r="EO34" s="408">
        <f t="shared" si="154"/>
        <v>0.64451264851524304</v>
      </c>
      <c r="EP34" s="408">
        <f t="shared" si="154"/>
        <v>0.6430653696251466</v>
      </c>
      <c r="EQ34" s="408">
        <f t="shared" si="154"/>
        <v>0.64198786184106005</v>
      </c>
      <c r="ER34" s="408">
        <f t="shared" si="154"/>
        <v>0.64042942345924458</v>
      </c>
      <c r="ES34" s="408">
        <f t="shared" si="154"/>
        <v>0.63944819676309417</v>
      </c>
      <c r="ET34" s="408">
        <f t="shared" si="154"/>
        <v>0.63803201251137032</v>
      </c>
      <c r="EU34" s="408">
        <f t="shared" si="154"/>
        <v>0.63709085102985785</v>
      </c>
      <c r="EV34" s="408">
        <f t="shared" si="154"/>
        <v>0.63542615952803494</v>
      </c>
      <c r="EW34" s="408">
        <f t="shared" si="154"/>
        <v>0.63316727802783968</v>
      </c>
      <c r="EX34" s="408">
        <f t="shared" si="154"/>
        <v>0.63178083071194713</v>
      </c>
      <c r="EY34" s="408">
        <f t="shared" si="154"/>
        <v>0.62933791972738817</v>
      </c>
      <c r="EZ34" s="408">
        <f t="shared" si="154"/>
        <v>0.62811780429286834</v>
      </c>
      <c r="FA34" s="408">
        <f t="shared" si="154"/>
        <v>0.62695803519628701</v>
      </c>
      <c r="FB34" s="408">
        <f t="shared" si="154"/>
        <v>0.62538934525442602</v>
      </c>
      <c r="FC34" s="408">
        <f t="shared" si="154"/>
        <v>0.62486659551760937</v>
      </c>
      <c r="FD34" s="408">
        <f t="shared" si="154"/>
        <v>0.62302274751072617</v>
      </c>
      <c r="FE34" s="408">
        <f t="shared" si="154"/>
        <v>0.6214091174372609</v>
      </c>
      <c r="FF34" s="408">
        <f t="shared" si="154"/>
        <v>0.61917523428998356</v>
      </c>
      <c r="FG34" s="408">
        <f t="shared" si="154"/>
        <v>0.61551662144935115</v>
      </c>
      <c r="FH34" s="408">
        <f t="shared" si="154"/>
        <v>0.60321697924314222</v>
      </c>
      <c r="FI34" s="408">
        <f t="shared" si="154"/>
        <v>0.59944043291058657</v>
      </c>
      <c r="FJ34" s="408">
        <f t="shared" si="154"/>
        <v>0.59818239742450408</v>
      </c>
      <c r="FK34" s="408">
        <f t="shared" si="154"/>
        <v>0.59593023255813948</v>
      </c>
    </row>
    <row r="35" spans="1:170" s="409" customFormat="1" ht="13.8" thickBot="1" x14ac:dyDescent="0.3">
      <c r="A35" s="406"/>
      <c r="B35" s="504" t="s">
        <v>11</v>
      </c>
      <c r="C35" s="462">
        <f t="shared" ref="C35:Q35" si="155">SUM(C32/C33)</f>
        <v>5.278381859257226E-5</v>
      </c>
      <c r="D35" s="412">
        <f t="shared" si="155"/>
        <v>5.3136190366177656E-3</v>
      </c>
      <c r="E35" s="412">
        <f t="shared" si="155"/>
        <v>6.8435469430088557E-3</v>
      </c>
      <c r="F35" s="412">
        <f t="shared" si="155"/>
        <v>7.8789985471982311E-3</v>
      </c>
      <c r="G35" s="412">
        <f t="shared" si="155"/>
        <v>9.3301869667816294E-3</v>
      </c>
      <c r="H35" s="412">
        <f t="shared" si="155"/>
        <v>1.2520696290329798E-2</v>
      </c>
      <c r="I35" s="412">
        <f t="shared" si="155"/>
        <v>1.3138274658132092E-2</v>
      </c>
      <c r="J35" s="412">
        <f t="shared" si="155"/>
        <v>1.3405119313774696E-2</v>
      </c>
      <c r="K35" s="412">
        <f t="shared" si="155"/>
        <v>1.4312514298787464E-2</v>
      </c>
      <c r="L35" s="412">
        <f t="shared" si="155"/>
        <v>1.6069641233781139E-2</v>
      </c>
      <c r="M35" s="412">
        <f t="shared" si="155"/>
        <v>1.7523020257826889E-2</v>
      </c>
      <c r="N35" s="413">
        <f t="shared" si="155"/>
        <v>1.9832252581795339E-2</v>
      </c>
      <c r="O35" s="462">
        <f t="shared" si="155"/>
        <v>2.2381353812519107E-2</v>
      </c>
      <c r="P35" s="412">
        <f t="shared" si="155"/>
        <v>2.6843265465571604E-2</v>
      </c>
      <c r="Q35" s="412">
        <f t="shared" si="155"/>
        <v>2.9746232704050194E-2</v>
      </c>
      <c r="R35" s="412">
        <f t="shared" ref="R35:W35" si="156">SUM(R32/R33)</f>
        <v>3.2112285175844059E-2</v>
      </c>
      <c r="S35" s="412">
        <f t="shared" si="156"/>
        <v>3.4961807615872212E-2</v>
      </c>
      <c r="T35" s="412">
        <f t="shared" si="156"/>
        <v>3.7758853718703626E-2</v>
      </c>
      <c r="U35" s="412">
        <f t="shared" si="156"/>
        <v>3.8432332896710136E-2</v>
      </c>
      <c r="V35" s="412">
        <f t="shared" si="156"/>
        <v>4.2853912256897331E-2</v>
      </c>
      <c r="W35" s="412">
        <f t="shared" si="156"/>
        <v>4.4770760101296443E-2</v>
      </c>
      <c r="X35" s="412">
        <f t="shared" ref="X35:AC35" si="157">SUM(X32/X33)</f>
        <v>4.5623730036650906E-2</v>
      </c>
      <c r="Y35" s="412">
        <f t="shared" si="157"/>
        <v>4.6523156710584018E-2</v>
      </c>
      <c r="Z35" s="413">
        <f t="shared" si="157"/>
        <v>4.8107202680067004E-2</v>
      </c>
      <c r="AA35" s="462">
        <f t="shared" si="157"/>
        <v>3.9329892448314641E-2</v>
      </c>
      <c r="AB35" s="412">
        <f t="shared" si="157"/>
        <v>3.9368483995100637E-2</v>
      </c>
      <c r="AC35" s="412">
        <f t="shared" si="157"/>
        <v>3.9923179887097711E-2</v>
      </c>
      <c r="AD35" s="412">
        <f t="shared" ref="AD35:AI35" si="158">SUM(AD32/AD33)</f>
        <v>4.1030831516661474E-2</v>
      </c>
      <c r="AE35" s="412">
        <f t="shared" si="158"/>
        <v>4.1638178586079586E-2</v>
      </c>
      <c r="AF35" s="412">
        <f t="shared" si="158"/>
        <v>4.3491069061343125E-2</v>
      </c>
      <c r="AG35" s="412">
        <f t="shared" si="158"/>
        <v>4.5068085988802103E-2</v>
      </c>
      <c r="AH35" s="412">
        <f t="shared" si="158"/>
        <v>4.7386870301778496E-2</v>
      </c>
      <c r="AI35" s="412">
        <f t="shared" si="158"/>
        <v>5.0511406768148949E-2</v>
      </c>
      <c r="AJ35" s="412">
        <f t="shared" ref="AJ35:AP35" si="159">SUM(AJ32/AJ33)</f>
        <v>5.2698170425561824E-2</v>
      </c>
      <c r="AK35" s="412">
        <f t="shared" si="159"/>
        <v>5.5059838883679664E-2</v>
      </c>
      <c r="AL35" s="413">
        <f t="shared" si="159"/>
        <v>5.6906865871063736E-2</v>
      </c>
      <c r="AM35" s="462">
        <f t="shared" si="159"/>
        <v>7.1071152516171021E-2</v>
      </c>
      <c r="AN35" s="412">
        <f t="shared" si="159"/>
        <v>7.2449563015600751E-2</v>
      </c>
      <c r="AO35" s="412">
        <f t="shared" si="159"/>
        <v>7.4836065573770497E-2</v>
      </c>
      <c r="AP35" s="412">
        <f t="shared" si="159"/>
        <v>7.9915631591281927E-2</v>
      </c>
      <c r="AQ35" s="412">
        <f t="shared" ref="AQ35:AX35" si="160">SUM(AQ32/AQ33)</f>
        <v>8.4703786578610066E-2</v>
      </c>
      <c r="AR35" s="412">
        <f t="shared" si="160"/>
        <v>9.0145515631476755E-2</v>
      </c>
      <c r="AS35" s="412">
        <f t="shared" si="160"/>
        <v>9.3975376196990423E-2</v>
      </c>
      <c r="AT35" s="412">
        <f t="shared" si="160"/>
        <v>9.654104284976768E-2</v>
      </c>
      <c r="AU35" s="412">
        <f t="shared" si="160"/>
        <v>9.9820391612398487E-2</v>
      </c>
      <c r="AV35" s="412">
        <f t="shared" si="160"/>
        <v>0.1017415823519655</v>
      </c>
      <c r="AW35" s="412">
        <f t="shared" si="160"/>
        <v>0.10416019869605712</v>
      </c>
      <c r="AX35" s="413">
        <f t="shared" si="160"/>
        <v>0.10540600667408231</v>
      </c>
      <c r="AY35" s="462">
        <f t="shared" ref="AY35:BJ35" si="161">SUM(AY32/AY33)</f>
        <v>0.10805288193126242</v>
      </c>
      <c r="AZ35" s="412">
        <f t="shared" si="161"/>
        <v>0.11047834714079123</v>
      </c>
      <c r="BA35" s="412">
        <f t="shared" si="161"/>
        <v>0.11302675528863997</v>
      </c>
      <c r="BB35" s="412">
        <f t="shared" si="161"/>
        <v>0.11613281999751612</v>
      </c>
      <c r="BC35" s="412">
        <f t="shared" si="161"/>
        <v>0.12013929851626662</v>
      </c>
      <c r="BD35" s="412">
        <f t="shared" si="161"/>
        <v>0.12402402744691279</v>
      </c>
      <c r="BE35" s="412">
        <f t="shared" si="161"/>
        <v>0.12665282858748381</v>
      </c>
      <c r="BF35" s="412">
        <f t="shared" si="161"/>
        <v>0.12894002628605686</v>
      </c>
      <c r="BG35" s="412">
        <f t="shared" si="161"/>
        <v>0.13189229220426063</v>
      </c>
      <c r="BH35" s="412">
        <f t="shared" si="161"/>
        <v>0.13411335910204175</v>
      </c>
      <c r="BI35" s="412">
        <f t="shared" si="161"/>
        <v>0.13643768034999534</v>
      </c>
      <c r="BJ35" s="413">
        <f t="shared" si="161"/>
        <v>0.13785338420432403</v>
      </c>
      <c r="BK35" s="462">
        <f t="shared" ref="BK35:BP35" si="162">SUM(BK32/BK33)</f>
        <v>0.14871434428630001</v>
      </c>
      <c r="BL35" s="412">
        <f t="shared" si="162"/>
        <v>0.15191197733604486</v>
      </c>
      <c r="BM35" s="412">
        <f t="shared" si="162"/>
        <v>0.15372822792721613</v>
      </c>
      <c r="BN35" s="412">
        <f t="shared" si="162"/>
        <v>0.15576320302797328</v>
      </c>
      <c r="BO35" s="412">
        <f t="shared" si="162"/>
        <v>0.15829053340766486</v>
      </c>
      <c r="BP35" s="412">
        <f t="shared" si="162"/>
        <v>0.16168269230769231</v>
      </c>
      <c r="BQ35" s="412">
        <f t="shared" ref="BQ35:CB35" si="163">SUM(BQ32/BQ33)</f>
        <v>0.16945256477525422</v>
      </c>
      <c r="BR35" s="412">
        <f t="shared" si="163"/>
        <v>0.17319979716024342</v>
      </c>
      <c r="BS35" s="412">
        <f t="shared" si="163"/>
        <v>0.17559386973180077</v>
      </c>
      <c r="BT35" s="412">
        <f t="shared" si="163"/>
        <v>0.17894304138940986</v>
      </c>
      <c r="BU35" s="412">
        <f t="shared" si="163"/>
        <v>0.18048736485354569</v>
      </c>
      <c r="BV35" s="413">
        <f t="shared" si="163"/>
        <v>0.18298752504686186</v>
      </c>
      <c r="BW35" s="462">
        <f t="shared" si="163"/>
        <v>0.18540485120631253</v>
      </c>
      <c r="BX35" s="412">
        <f t="shared" si="163"/>
        <v>0.18681390230880418</v>
      </c>
      <c r="BY35" s="412">
        <f t="shared" si="163"/>
        <v>0.18788765130642571</v>
      </c>
      <c r="BZ35" s="412">
        <f t="shared" si="163"/>
        <v>0.18892222236778328</v>
      </c>
      <c r="CA35" s="412">
        <f t="shared" si="163"/>
        <v>0.19055128457848741</v>
      </c>
      <c r="CB35" s="412">
        <f t="shared" si="163"/>
        <v>0.19231479770921855</v>
      </c>
      <c r="CC35" s="412">
        <f t="shared" ref="CC35:CK35" si="164">SUM(CC32/CC33)</f>
        <v>0.19379074574654159</v>
      </c>
      <c r="CD35" s="412">
        <f t="shared" si="164"/>
        <v>0.19542829771947098</v>
      </c>
      <c r="CE35" s="412">
        <f t="shared" si="164"/>
        <v>0.19709120021348989</v>
      </c>
      <c r="CF35" s="412">
        <f t="shared" si="164"/>
        <v>0.19843603796283918</v>
      </c>
      <c r="CG35" s="412">
        <f t="shared" si="164"/>
        <v>0.19982547993019198</v>
      </c>
      <c r="CH35" s="413">
        <f t="shared" si="164"/>
        <v>0.20160236989160438</v>
      </c>
      <c r="CI35" s="462">
        <f t="shared" si="164"/>
        <v>0.20488912311995783</v>
      </c>
      <c r="CJ35" s="412">
        <f t="shared" si="164"/>
        <v>0.20630749014454666</v>
      </c>
      <c r="CK35" s="412">
        <f t="shared" si="164"/>
        <v>0.20713584555816109</v>
      </c>
      <c r="CL35" s="412">
        <f t="shared" ref="CL35:CQ35" si="165">SUM(CL32/CL33)</f>
        <v>0.20890705974047283</v>
      </c>
      <c r="CM35" s="412">
        <f t="shared" si="165"/>
        <v>0.2114934023924035</v>
      </c>
      <c r="CN35" s="412">
        <f t="shared" si="165"/>
        <v>0.21300571679859279</v>
      </c>
      <c r="CO35" s="412">
        <f t="shared" si="165"/>
        <v>0.21497777900460982</v>
      </c>
      <c r="CP35" s="412">
        <f t="shared" si="165"/>
        <v>0.21775500311612769</v>
      </c>
      <c r="CQ35" s="412">
        <f t="shared" si="165"/>
        <v>0.22229630246965024</v>
      </c>
      <c r="CR35" s="412">
        <f t="shared" ref="CR35:DJ35" si="166">SUM(CR32/CR33)</f>
        <v>0.22633929196354829</v>
      </c>
      <c r="CS35" s="412">
        <f t="shared" si="166"/>
        <v>0.22928242857343817</v>
      </c>
      <c r="CT35" s="413">
        <f t="shared" si="166"/>
        <v>0.23158578244544198</v>
      </c>
      <c r="CU35" s="412">
        <f t="shared" si="166"/>
        <v>0.23323875727053484</v>
      </c>
      <c r="CV35" s="412">
        <f t="shared" si="166"/>
        <v>0.23545323822947364</v>
      </c>
      <c r="CW35" s="412">
        <f t="shared" si="166"/>
        <v>0.23811837329599039</v>
      </c>
      <c r="CX35" s="412">
        <f t="shared" si="166"/>
        <v>0.23966004852347933</v>
      </c>
      <c r="CY35" s="412">
        <f t="shared" si="166"/>
        <v>0.24190643595026437</v>
      </c>
      <c r="CZ35" s="412">
        <f t="shared" si="166"/>
        <v>0.24584448462929476</v>
      </c>
      <c r="DA35" s="412">
        <f t="shared" si="166"/>
        <v>0.24887107781214154</v>
      </c>
      <c r="DB35" s="412">
        <f t="shared" si="166"/>
        <v>0.25117145434966093</v>
      </c>
      <c r="DC35" s="412">
        <f t="shared" si="166"/>
        <v>0.25385479424078422</v>
      </c>
      <c r="DD35" s="412">
        <f t="shared" si="166"/>
        <v>0.25722445990479675</v>
      </c>
      <c r="DE35" s="412">
        <f t="shared" si="166"/>
        <v>0.26188238058868457</v>
      </c>
      <c r="DF35" s="413">
        <f t="shared" si="166"/>
        <v>0.26510471820214143</v>
      </c>
      <c r="DG35" s="412">
        <f t="shared" si="166"/>
        <v>0.26750652760772398</v>
      </c>
      <c r="DH35" s="412">
        <f t="shared" si="166"/>
        <v>0.27092269916871281</v>
      </c>
      <c r="DI35" s="412">
        <f t="shared" si="166"/>
        <v>0.27417799991101488</v>
      </c>
      <c r="DJ35" s="412">
        <f t="shared" si="166"/>
        <v>0.27726995734308346</v>
      </c>
      <c r="DK35" s="412">
        <f t="shared" ref="DK35:FK35" si="167">SUM(DK32/DK33)</f>
        <v>0.28016856274941926</v>
      </c>
      <c r="DL35" s="412">
        <f t="shared" si="167"/>
        <v>0.28514074206740098</v>
      </c>
      <c r="DM35" s="412">
        <f t="shared" si="167"/>
        <v>0.28881708849398674</v>
      </c>
      <c r="DN35" s="412">
        <f t="shared" si="167"/>
        <v>0.29164418060802305</v>
      </c>
      <c r="DO35" s="412">
        <f t="shared" si="167"/>
        <v>0.29590961743865929</v>
      </c>
      <c r="DP35" s="412">
        <f t="shared" si="167"/>
        <v>0.29952238445028867</v>
      </c>
      <c r="DQ35" s="412">
        <f t="shared" si="167"/>
        <v>0.3025571842173076</v>
      </c>
      <c r="DR35" s="412">
        <f t="shared" si="167"/>
        <v>0.305364031224372</v>
      </c>
      <c r="DS35" s="412">
        <f t="shared" si="167"/>
        <v>0.30989904526974554</v>
      </c>
      <c r="DT35" s="412">
        <f t="shared" si="167"/>
        <v>0.31268211566919402</v>
      </c>
      <c r="DU35" s="412">
        <f t="shared" si="167"/>
        <v>0.31503058103975534</v>
      </c>
      <c r="DV35" s="415">
        <f t="shared" si="167"/>
        <v>0.3180460456780479</v>
      </c>
      <c r="DW35" s="415">
        <f t="shared" si="167"/>
        <v>0.32070866020848365</v>
      </c>
      <c r="DX35" s="415">
        <f t="shared" si="167"/>
        <v>0.32321585157608113</v>
      </c>
      <c r="DY35" s="415">
        <f t="shared" si="167"/>
        <v>0.32535028701931978</v>
      </c>
      <c r="DZ35" s="415">
        <f t="shared" si="167"/>
        <v>0.32743827971617173</v>
      </c>
      <c r="EA35" s="415">
        <f t="shared" si="167"/>
        <v>0.32983392001488671</v>
      </c>
      <c r="EB35" s="415">
        <f t="shared" si="167"/>
        <v>0.32343036978756884</v>
      </c>
      <c r="EC35" s="415">
        <f t="shared" si="167"/>
        <v>0.32473628029637069</v>
      </c>
      <c r="ED35" s="415">
        <f t="shared" si="167"/>
        <v>0.32598890477911707</v>
      </c>
      <c r="EE35" s="415">
        <f t="shared" si="167"/>
        <v>0.33555711064458438</v>
      </c>
      <c r="EF35" s="415">
        <f t="shared" si="167"/>
        <v>0.33779993767528826</v>
      </c>
      <c r="EG35" s="415">
        <f t="shared" si="167"/>
        <v>0.33958261846086657</v>
      </c>
      <c r="EH35" s="415">
        <f t="shared" si="167"/>
        <v>0.34299282958149124</v>
      </c>
      <c r="EI35" s="415">
        <f t="shared" si="167"/>
        <v>0.34550689261293399</v>
      </c>
      <c r="EJ35" s="415">
        <f t="shared" si="167"/>
        <v>0.34758804612126443</v>
      </c>
      <c r="EK35" s="415">
        <f t="shared" si="167"/>
        <v>0.34897577386847772</v>
      </c>
      <c r="EL35" s="415">
        <f t="shared" si="167"/>
        <v>0.35031967497086708</v>
      </c>
      <c r="EM35" s="415">
        <f t="shared" si="167"/>
        <v>0.35177116878196629</v>
      </c>
      <c r="EN35" s="415">
        <f t="shared" si="167"/>
        <v>0.35357797585182377</v>
      </c>
      <c r="EO35" s="415">
        <f t="shared" si="167"/>
        <v>0.35548735148475691</v>
      </c>
      <c r="EP35" s="415">
        <f t="shared" si="167"/>
        <v>0.35693463037485346</v>
      </c>
      <c r="EQ35" s="415">
        <f t="shared" si="167"/>
        <v>0.35801213815893995</v>
      </c>
      <c r="ER35" s="415">
        <f t="shared" si="167"/>
        <v>0.35957057654075547</v>
      </c>
      <c r="ES35" s="415">
        <f t="shared" si="167"/>
        <v>0.36055180323690583</v>
      </c>
      <c r="ET35" s="415">
        <f t="shared" si="167"/>
        <v>0.36196798748862963</v>
      </c>
      <c r="EU35" s="415">
        <f t="shared" si="167"/>
        <v>0.36290914897014209</v>
      </c>
      <c r="EV35" s="415">
        <f t="shared" si="167"/>
        <v>0.36457384047196506</v>
      </c>
      <c r="EW35" s="415">
        <f t="shared" si="167"/>
        <v>0.36683272197216038</v>
      </c>
      <c r="EX35" s="415">
        <f t="shared" si="167"/>
        <v>0.36821916928805287</v>
      </c>
      <c r="EY35" s="415">
        <f t="shared" si="167"/>
        <v>0.37066208027261183</v>
      </c>
      <c r="EZ35" s="415">
        <f t="shared" si="167"/>
        <v>0.37188219570713171</v>
      </c>
      <c r="FA35" s="415">
        <f t="shared" si="167"/>
        <v>0.37304196480371299</v>
      </c>
      <c r="FB35" s="415">
        <f t="shared" si="167"/>
        <v>0.37461065474557398</v>
      </c>
      <c r="FC35" s="415">
        <f t="shared" si="167"/>
        <v>0.37513340448239063</v>
      </c>
      <c r="FD35" s="415">
        <f t="shared" si="167"/>
        <v>0.37697725248927388</v>
      </c>
      <c r="FE35" s="415">
        <f t="shared" si="167"/>
        <v>0.3785908825627391</v>
      </c>
      <c r="FF35" s="415">
        <f t="shared" si="167"/>
        <v>0.38082476571001639</v>
      </c>
      <c r="FG35" s="415">
        <f t="shared" si="167"/>
        <v>0.38448337855064885</v>
      </c>
      <c r="FH35" s="415">
        <f t="shared" si="167"/>
        <v>0.39678302075685778</v>
      </c>
      <c r="FI35" s="415">
        <f t="shared" si="167"/>
        <v>0.40055956708941348</v>
      </c>
      <c r="FJ35" s="415">
        <f t="shared" si="167"/>
        <v>0.40181760257549592</v>
      </c>
      <c r="FK35" s="415">
        <f t="shared" si="167"/>
        <v>0.40406976744186046</v>
      </c>
    </row>
    <row r="36" spans="1:170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70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70" s="68" customFormat="1" x14ac:dyDescent="0.25">
      <c r="B38" s="87" t="s">
        <v>1</v>
      </c>
      <c r="C38" s="71">
        <f>SUM(C8,C16,C24,C31)</f>
        <v>2312746</v>
      </c>
      <c r="D38" s="69">
        <f t="shared" ref="D38:N38" si="168">SUM(D8,D16,D24,D31)</f>
        <v>2312746</v>
      </c>
      <c r="E38" s="69">
        <f t="shared" si="168"/>
        <v>2727076</v>
      </c>
      <c r="F38" s="69">
        <f t="shared" si="168"/>
        <v>2732970</v>
      </c>
      <c r="G38" s="69">
        <f t="shared" si="168"/>
        <v>2708151</v>
      </c>
      <c r="H38" s="69">
        <f t="shared" si="168"/>
        <v>2765076</v>
      </c>
      <c r="I38" s="69">
        <f t="shared" si="168"/>
        <v>2743376</v>
      </c>
      <c r="J38" s="69">
        <f t="shared" si="168"/>
        <v>2715768</v>
      </c>
      <c r="K38" s="69">
        <f t="shared" si="168"/>
        <v>2708030</v>
      </c>
      <c r="L38" s="69">
        <f t="shared" si="168"/>
        <v>2712302</v>
      </c>
      <c r="M38" s="69">
        <f t="shared" si="168"/>
        <v>2703656</v>
      </c>
      <c r="N38" s="69">
        <f t="shared" si="168"/>
        <v>2695728</v>
      </c>
      <c r="O38" s="71">
        <f t="shared" ref="O38:Q39" si="169">SUM(O8,O16,O24,O31)</f>
        <v>2695128</v>
      </c>
      <c r="P38" s="69">
        <f t="shared" si="169"/>
        <v>2684551</v>
      </c>
      <c r="Q38" s="69">
        <f t="shared" si="169"/>
        <v>2667950</v>
      </c>
      <c r="R38" s="69">
        <f t="shared" ref="R38:T39" si="170">SUM(R8,R16,R24,R31)</f>
        <v>2646769</v>
      </c>
      <c r="S38" s="69">
        <f t="shared" si="170"/>
        <v>2635575</v>
      </c>
      <c r="T38" s="69">
        <f t="shared" si="170"/>
        <v>2611859</v>
      </c>
      <c r="U38" s="69">
        <f t="shared" ref="U38:W39" si="171">SUM(U8,U16,U24,U31)</f>
        <v>2598752</v>
      </c>
      <c r="V38" s="69">
        <f t="shared" si="171"/>
        <v>2587250</v>
      </c>
      <c r="W38" s="69">
        <f t="shared" si="171"/>
        <v>2565536</v>
      </c>
      <c r="X38" s="69">
        <f t="shared" ref="X38:Z39" si="172">SUM(X8,X16,X24,X31)</f>
        <v>2545686</v>
      </c>
      <c r="Y38" s="69">
        <f t="shared" si="172"/>
        <v>2534564</v>
      </c>
      <c r="Z38" s="69">
        <f t="shared" si="172"/>
        <v>2525774</v>
      </c>
      <c r="AA38" s="71">
        <f t="shared" ref="AA38:AC39" si="173">SUM(AA8,AA16,AA24,AA31)</f>
        <v>2532369</v>
      </c>
      <c r="AB38" s="69">
        <f t="shared" si="173"/>
        <v>2529718</v>
      </c>
      <c r="AC38" s="69">
        <f t="shared" si="173"/>
        <v>2526708</v>
      </c>
      <c r="AD38" s="69">
        <f t="shared" ref="AD38:AF39" si="174">SUM(AD8,AD16,AD24,AD31)</f>
        <v>2525264</v>
      </c>
      <c r="AE38" s="69">
        <f t="shared" si="174"/>
        <v>2519199</v>
      </c>
      <c r="AF38" s="69">
        <f t="shared" si="174"/>
        <v>2510510</v>
      </c>
      <c r="AG38" s="69">
        <f t="shared" ref="AG38:AI39" si="175">SUM(AG8,AG16,AG24,AG31)</f>
        <v>2492157</v>
      </c>
      <c r="AH38" s="69">
        <f t="shared" si="175"/>
        <v>2480530</v>
      </c>
      <c r="AI38" s="69">
        <f t="shared" si="175"/>
        <v>2458928</v>
      </c>
      <c r="AJ38" s="69">
        <f t="shared" ref="AJ38:AL39" si="176">SUM(AJ8,AJ16,AJ24,AJ31)</f>
        <v>2440546</v>
      </c>
      <c r="AK38" s="69">
        <f t="shared" si="176"/>
        <v>2422722</v>
      </c>
      <c r="AL38" s="69">
        <f t="shared" si="176"/>
        <v>2408578</v>
      </c>
      <c r="AM38" s="71">
        <f t="shared" ref="AM38:AP39" si="177">SUM(AM8,AM16,AM24,AM31)</f>
        <v>2385088</v>
      </c>
      <c r="AN38" s="69">
        <f t="shared" si="177"/>
        <v>2373892</v>
      </c>
      <c r="AO38" s="69">
        <f t="shared" si="177"/>
        <v>2359743</v>
      </c>
      <c r="AP38" s="69">
        <f t="shared" si="177"/>
        <v>2340170</v>
      </c>
      <c r="AQ38" s="69">
        <f t="shared" ref="AQ38:AU39" si="178">SUM(AQ8,AQ16,AQ24,AQ31)</f>
        <v>2316238</v>
      </c>
      <c r="AR38" s="69">
        <f t="shared" si="178"/>
        <v>2283551</v>
      </c>
      <c r="AS38" s="69">
        <f t="shared" si="178"/>
        <v>2258909</v>
      </c>
      <c r="AT38" s="69">
        <f t="shared" si="178"/>
        <v>2235154</v>
      </c>
      <c r="AU38" s="69">
        <f t="shared" si="178"/>
        <v>2212070</v>
      </c>
      <c r="AV38" s="69">
        <f t="shared" ref="AV38:AX39" si="179">SUM(AV8,AV16,AV24,AV31)</f>
        <v>2195552</v>
      </c>
      <c r="AW38" s="69">
        <f t="shared" si="179"/>
        <v>2179137</v>
      </c>
      <c r="AX38" s="69">
        <f t="shared" si="179"/>
        <v>2169713</v>
      </c>
      <c r="AY38" s="71">
        <f t="shared" ref="AY38:BA39" si="180">SUM(AY8,AY16,AY24,AY31)</f>
        <v>2160741</v>
      </c>
      <c r="AZ38" s="69">
        <f t="shared" si="180"/>
        <v>2152945</v>
      </c>
      <c r="BA38" s="69">
        <f t="shared" si="180"/>
        <v>2141934</v>
      </c>
      <c r="BB38" s="69">
        <f t="shared" ref="BB38:BD39" si="181">SUM(BB8,BB16,BB24,BB31)</f>
        <v>2128948</v>
      </c>
      <c r="BC38" s="69">
        <f t="shared" si="181"/>
        <v>2115541</v>
      </c>
      <c r="BD38" s="69">
        <f t="shared" si="181"/>
        <v>2099857</v>
      </c>
      <c r="BE38" s="69">
        <f t="shared" ref="BE38:BG39" si="182">SUM(BE8,BE16,BE24,BE31)</f>
        <v>2085704</v>
      </c>
      <c r="BF38" s="69">
        <f t="shared" si="182"/>
        <v>2067206</v>
      </c>
      <c r="BG38" s="69">
        <f t="shared" si="182"/>
        <v>2044270</v>
      </c>
      <c r="BH38" s="69">
        <f t="shared" ref="BH38:BJ39" si="183">SUM(BH8,BH16,BH24,BH31)</f>
        <v>2021839</v>
      </c>
      <c r="BI38" s="69">
        <f t="shared" si="183"/>
        <v>2001087</v>
      </c>
      <c r="BJ38" s="69">
        <f t="shared" si="183"/>
        <v>1987267</v>
      </c>
      <c r="BK38" s="71">
        <f t="shared" ref="BK38:BM39" si="184">SUM(BK8,BK16,BK24,BK31)</f>
        <v>1973628</v>
      </c>
      <c r="BL38" s="69">
        <f t="shared" si="184"/>
        <v>1961964</v>
      </c>
      <c r="BM38" s="69">
        <f t="shared" si="184"/>
        <v>1945167</v>
      </c>
      <c r="BN38" s="69">
        <f t="shared" ref="BN38:BP39" si="185">SUM(BN8,BN16,BN24,BN31)</f>
        <v>1927454</v>
      </c>
      <c r="BO38" s="69">
        <f t="shared" si="185"/>
        <v>1912779</v>
      </c>
      <c r="BP38" s="69">
        <f t="shared" si="185"/>
        <v>1902439</v>
      </c>
      <c r="BQ38" s="69">
        <f t="shared" ref="BQ38:BS39" si="186">SUM(BQ8,BQ16,BQ24,BQ31)</f>
        <v>1893109</v>
      </c>
      <c r="BR38" s="69">
        <f t="shared" si="186"/>
        <v>1886507</v>
      </c>
      <c r="BS38" s="69">
        <f t="shared" si="186"/>
        <v>1881998</v>
      </c>
      <c r="BT38" s="69">
        <f t="shared" ref="BT38:CB39" si="187">SUM(BT8,BT16,BT24,BT31)</f>
        <v>1877434</v>
      </c>
      <c r="BU38" s="69">
        <f t="shared" si="187"/>
        <v>1874083</v>
      </c>
      <c r="BV38" s="69">
        <f t="shared" si="187"/>
        <v>1869455</v>
      </c>
      <c r="BW38" s="201">
        <f t="shared" si="187"/>
        <v>1867396</v>
      </c>
      <c r="BX38" s="69">
        <f t="shared" si="187"/>
        <v>1862632</v>
      </c>
      <c r="BY38" s="69">
        <f t="shared" si="187"/>
        <v>1859461</v>
      </c>
      <c r="BZ38" s="69">
        <f t="shared" si="187"/>
        <v>1853444</v>
      </c>
      <c r="CA38" s="69">
        <f t="shared" si="187"/>
        <v>1851936</v>
      </c>
      <c r="CB38" s="69">
        <f t="shared" si="187"/>
        <v>1849195</v>
      </c>
      <c r="CC38" s="69">
        <f t="shared" ref="CC38:CK38" si="188">SUM(CC8,CC16,CC24,CC31)</f>
        <v>1846298</v>
      </c>
      <c r="CD38" s="69">
        <f t="shared" si="188"/>
        <v>1847556</v>
      </c>
      <c r="CE38" s="69">
        <f t="shared" si="188"/>
        <v>1848436</v>
      </c>
      <c r="CF38" s="69">
        <f t="shared" si="188"/>
        <v>1847387</v>
      </c>
      <c r="CG38" s="69">
        <f t="shared" si="188"/>
        <v>1845903</v>
      </c>
      <c r="CH38" s="89">
        <f t="shared" si="188"/>
        <v>1843450</v>
      </c>
      <c r="CI38" s="71">
        <f t="shared" si="188"/>
        <v>1839767</v>
      </c>
      <c r="CJ38" s="69">
        <f t="shared" si="188"/>
        <v>1839656</v>
      </c>
      <c r="CK38" s="69">
        <f t="shared" si="188"/>
        <v>1842007</v>
      </c>
      <c r="CL38" s="69">
        <f t="shared" ref="CL38:CQ38" si="189">SUM(CL8,CL16,CL24,CL31)</f>
        <v>1840489</v>
      </c>
      <c r="CM38" s="69">
        <f t="shared" si="189"/>
        <v>1835175</v>
      </c>
      <c r="CN38" s="69">
        <f t="shared" si="189"/>
        <v>1830548</v>
      </c>
      <c r="CO38" s="69">
        <f t="shared" si="189"/>
        <v>1821734</v>
      </c>
      <c r="CP38" s="69">
        <f t="shared" si="189"/>
        <v>1810479</v>
      </c>
      <c r="CQ38" s="69">
        <f t="shared" si="189"/>
        <v>1793877</v>
      </c>
      <c r="CR38" s="69">
        <f t="shared" ref="CR38:DO38" si="190">SUM(CR8,CR16,CR24,CR31)</f>
        <v>1781689</v>
      </c>
      <c r="CS38" s="69">
        <f t="shared" si="190"/>
        <v>1772072</v>
      </c>
      <c r="CT38" s="89">
        <f t="shared" si="190"/>
        <v>1763359</v>
      </c>
      <c r="CU38" s="69">
        <f t="shared" si="190"/>
        <v>1757549</v>
      </c>
      <c r="CV38" s="69">
        <f t="shared" si="190"/>
        <v>1748281</v>
      </c>
      <c r="CW38" s="69">
        <f t="shared" si="190"/>
        <v>1738155</v>
      </c>
      <c r="CX38" s="69">
        <f t="shared" si="190"/>
        <v>1729938</v>
      </c>
      <c r="CY38" s="69">
        <f t="shared" si="190"/>
        <v>1721078</v>
      </c>
      <c r="CZ38" s="69">
        <f t="shared" si="190"/>
        <v>1710592</v>
      </c>
      <c r="DA38" s="69">
        <f t="shared" si="190"/>
        <v>1698272</v>
      </c>
      <c r="DB38" s="69">
        <f t="shared" si="190"/>
        <v>1685671</v>
      </c>
      <c r="DC38" s="69">
        <f t="shared" si="190"/>
        <v>1670605</v>
      </c>
      <c r="DD38" s="69">
        <f t="shared" si="190"/>
        <v>1655099</v>
      </c>
      <c r="DE38" s="69">
        <f t="shared" si="190"/>
        <v>1642722</v>
      </c>
      <c r="DF38" s="89">
        <f t="shared" si="190"/>
        <v>1631632</v>
      </c>
      <c r="DG38" s="69">
        <f t="shared" si="190"/>
        <v>1622367</v>
      </c>
      <c r="DH38" s="69">
        <f t="shared" si="190"/>
        <v>1610357</v>
      </c>
      <c r="DI38" s="322">
        <f t="shared" si="190"/>
        <v>1597317</v>
      </c>
      <c r="DJ38" s="69">
        <f t="shared" si="190"/>
        <v>1584274</v>
      </c>
      <c r="DK38" s="69">
        <f t="shared" si="190"/>
        <v>1573212</v>
      </c>
      <c r="DL38" s="69">
        <f t="shared" si="190"/>
        <v>1560928</v>
      </c>
      <c r="DM38" s="69">
        <f t="shared" si="190"/>
        <v>1533442</v>
      </c>
      <c r="DN38" s="69">
        <f t="shared" si="190"/>
        <v>1531135</v>
      </c>
      <c r="DO38" s="69">
        <f t="shared" si="190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191">SUM(EE8,EE16,EE24,EE31)</f>
        <v>1399964</v>
      </c>
      <c r="EF38" s="359">
        <f t="shared" si="191"/>
        <v>1395232</v>
      </c>
      <c r="EG38" s="359">
        <f t="shared" si="191"/>
        <v>1389174</v>
      </c>
      <c r="EH38" s="359">
        <f t="shared" si="191"/>
        <v>1382403</v>
      </c>
      <c r="EI38" s="359">
        <f t="shared" si="191"/>
        <v>1377702</v>
      </c>
      <c r="EJ38" s="359">
        <f t="shared" si="191"/>
        <v>1372860</v>
      </c>
      <c r="EK38" s="359">
        <f t="shared" si="191"/>
        <v>1366500</v>
      </c>
      <c r="EL38" s="359">
        <f t="shared" si="191"/>
        <v>1362100</v>
      </c>
      <c r="EM38" s="359">
        <f t="shared" si="191"/>
        <v>1357792</v>
      </c>
      <c r="EN38" s="359">
        <f t="shared" si="191"/>
        <v>1352615</v>
      </c>
      <c r="EO38" s="359">
        <f t="shared" si="191"/>
        <v>1348163</v>
      </c>
      <c r="EP38" s="359">
        <f t="shared" si="191"/>
        <v>1345769</v>
      </c>
      <c r="EQ38" s="359">
        <f t="shared" si="191"/>
        <v>1343084</v>
      </c>
      <c r="ER38" s="359">
        <f t="shared" si="191"/>
        <v>1337578</v>
      </c>
      <c r="ES38" s="359">
        <f t="shared" si="191"/>
        <v>1331891</v>
      </c>
      <c r="ET38" s="359">
        <f t="shared" si="191"/>
        <v>1327916</v>
      </c>
      <c r="EU38" s="359">
        <f t="shared" ref="EU38:FJ39" si="192">SUM(EU8,EU16,EU24,EU31)</f>
        <v>1325211</v>
      </c>
      <c r="EV38" s="359">
        <f t="shared" si="192"/>
        <v>1320985</v>
      </c>
      <c r="EW38" s="359">
        <f t="shared" si="192"/>
        <v>1315363</v>
      </c>
      <c r="EX38" s="359">
        <f t="shared" si="192"/>
        <v>1308964</v>
      </c>
      <c r="EY38" s="359">
        <f t="shared" si="192"/>
        <v>1304009</v>
      </c>
      <c r="EZ38" s="359">
        <f t="shared" si="192"/>
        <v>1300419</v>
      </c>
      <c r="FA38" s="359">
        <f t="shared" si="192"/>
        <v>1297231</v>
      </c>
      <c r="FB38" s="359">
        <f t="shared" si="192"/>
        <v>1294279</v>
      </c>
      <c r="FC38" s="359">
        <f t="shared" si="192"/>
        <v>1293167</v>
      </c>
      <c r="FD38" s="359">
        <f t="shared" si="192"/>
        <v>1294816</v>
      </c>
      <c r="FE38" s="359">
        <f t="shared" si="192"/>
        <v>1292721</v>
      </c>
      <c r="FF38" s="359">
        <f t="shared" si="192"/>
        <v>1288673</v>
      </c>
      <c r="FG38" s="359">
        <f t="shared" si="192"/>
        <v>1284544</v>
      </c>
      <c r="FH38" s="359">
        <f t="shared" si="192"/>
        <v>1279350</v>
      </c>
      <c r="FI38" s="359">
        <f t="shared" si="192"/>
        <v>1276070</v>
      </c>
      <c r="FJ38" s="359">
        <f t="shared" si="192"/>
        <v>1272702</v>
      </c>
      <c r="FK38" s="359">
        <f>SUM(FK8,FK16,FK24,FK31)</f>
        <v>1268464</v>
      </c>
    </row>
    <row r="39" spans="1:170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193">SUM(D9,D17,D25,D32)</f>
        <v>55518</v>
      </c>
      <c r="E39" s="92">
        <f t="shared" si="193"/>
        <v>67104</v>
      </c>
      <c r="F39" s="92">
        <f t="shared" si="193"/>
        <v>71893</v>
      </c>
      <c r="G39" s="92">
        <f t="shared" si="193"/>
        <v>85852</v>
      </c>
      <c r="H39" s="92">
        <f t="shared" si="193"/>
        <v>107520</v>
      </c>
      <c r="I39" s="92">
        <f t="shared" si="193"/>
        <v>91531</v>
      </c>
      <c r="J39" s="92">
        <f t="shared" si="193"/>
        <v>173765</v>
      </c>
      <c r="K39" s="92">
        <f t="shared" si="193"/>
        <v>182530</v>
      </c>
      <c r="L39" s="92">
        <f t="shared" si="193"/>
        <v>190847</v>
      </c>
      <c r="M39" s="92">
        <f t="shared" si="193"/>
        <v>201000</v>
      </c>
      <c r="N39" s="92">
        <f t="shared" si="193"/>
        <v>213523</v>
      </c>
      <c r="O39" s="72">
        <f t="shared" si="169"/>
        <v>216993</v>
      </c>
      <c r="P39" s="92">
        <f t="shared" si="169"/>
        <v>229728</v>
      </c>
      <c r="Q39" s="92">
        <f t="shared" si="169"/>
        <v>245672</v>
      </c>
      <c r="R39" s="92">
        <f t="shared" si="170"/>
        <v>262566</v>
      </c>
      <c r="S39" s="92">
        <f t="shared" si="170"/>
        <v>277196</v>
      </c>
      <c r="T39" s="92">
        <f t="shared" si="170"/>
        <v>297231</v>
      </c>
      <c r="U39" s="92">
        <f t="shared" si="171"/>
        <v>312229</v>
      </c>
      <c r="V39" s="92">
        <f t="shared" si="171"/>
        <v>329997</v>
      </c>
      <c r="W39" s="92">
        <f t="shared" si="171"/>
        <v>355206</v>
      </c>
      <c r="X39" s="92">
        <f t="shared" si="172"/>
        <v>376613</v>
      </c>
      <c r="Y39" s="92">
        <f t="shared" si="172"/>
        <v>391454</v>
      </c>
      <c r="Z39" s="92">
        <f t="shared" si="172"/>
        <v>406050</v>
      </c>
      <c r="AA39" s="72">
        <f t="shared" si="173"/>
        <v>403776</v>
      </c>
      <c r="AB39" s="92">
        <f t="shared" si="173"/>
        <v>409188</v>
      </c>
      <c r="AC39" s="92">
        <f t="shared" si="173"/>
        <v>415424</v>
      </c>
      <c r="AD39" s="92">
        <f t="shared" si="174"/>
        <v>422587</v>
      </c>
      <c r="AE39" s="92">
        <f t="shared" si="174"/>
        <v>431075</v>
      </c>
      <c r="AF39" s="92">
        <f t="shared" si="174"/>
        <v>443573</v>
      </c>
      <c r="AG39" s="92">
        <f t="shared" si="175"/>
        <v>459467</v>
      </c>
      <c r="AH39" s="92">
        <f t="shared" si="175"/>
        <v>480550</v>
      </c>
      <c r="AI39" s="92">
        <f t="shared" si="175"/>
        <v>503359</v>
      </c>
      <c r="AJ39" s="92">
        <f t="shared" si="176"/>
        <v>524970</v>
      </c>
      <c r="AK39" s="92">
        <f t="shared" si="176"/>
        <v>546250</v>
      </c>
      <c r="AL39" s="92">
        <f t="shared" si="176"/>
        <v>562177</v>
      </c>
      <c r="AM39" s="72">
        <f t="shared" si="177"/>
        <v>582279</v>
      </c>
      <c r="AN39" s="92">
        <f t="shared" si="177"/>
        <v>598392</v>
      </c>
      <c r="AO39" s="92">
        <f t="shared" si="177"/>
        <v>618582</v>
      </c>
      <c r="AP39" s="92">
        <f t="shared" si="177"/>
        <v>644021</v>
      </c>
      <c r="AQ39" s="92">
        <f t="shared" si="178"/>
        <v>672087</v>
      </c>
      <c r="AR39" s="92">
        <f t="shared" si="178"/>
        <v>709790</v>
      </c>
      <c r="AS39" s="92">
        <f t="shared" si="178"/>
        <v>739343</v>
      </c>
      <c r="AT39" s="92">
        <f t="shared" si="178"/>
        <v>765943</v>
      </c>
      <c r="AU39" s="92">
        <f t="shared" si="178"/>
        <v>794114</v>
      </c>
      <c r="AV39" s="92">
        <f t="shared" si="179"/>
        <v>812261</v>
      </c>
      <c r="AW39" s="92">
        <f t="shared" si="179"/>
        <v>829197</v>
      </c>
      <c r="AX39" s="92">
        <f t="shared" si="179"/>
        <v>840507</v>
      </c>
      <c r="AY39" s="72">
        <f t="shared" si="180"/>
        <v>853711</v>
      </c>
      <c r="AZ39" s="92">
        <f t="shared" si="180"/>
        <v>867832</v>
      </c>
      <c r="BA39" s="92">
        <f t="shared" si="180"/>
        <v>883161</v>
      </c>
      <c r="BB39" s="92">
        <f t="shared" si="181"/>
        <v>900771</v>
      </c>
      <c r="BC39" s="92">
        <f t="shared" si="181"/>
        <v>918596</v>
      </c>
      <c r="BD39" s="92">
        <f t="shared" si="181"/>
        <v>938460</v>
      </c>
      <c r="BE39" s="92">
        <f t="shared" si="182"/>
        <v>956995</v>
      </c>
      <c r="BF39" s="92">
        <f t="shared" si="182"/>
        <v>980335</v>
      </c>
      <c r="BG39" s="92">
        <f t="shared" si="182"/>
        <v>1006775</v>
      </c>
      <c r="BH39" s="92">
        <f t="shared" si="183"/>
        <v>1027366</v>
      </c>
      <c r="BI39" s="92">
        <f t="shared" si="183"/>
        <v>1049476</v>
      </c>
      <c r="BJ39" s="92">
        <f t="shared" si="183"/>
        <v>1068730</v>
      </c>
      <c r="BK39" s="72">
        <f t="shared" si="184"/>
        <v>1086401</v>
      </c>
      <c r="BL39" s="92">
        <f t="shared" si="184"/>
        <v>1103597</v>
      </c>
      <c r="BM39" s="92">
        <f t="shared" si="184"/>
        <v>1121580</v>
      </c>
      <c r="BN39" s="92">
        <f t="shared" si="185"/>
        <v>1143108</v>
      </c>
      <c r="BO39" s="92">
        <f t="shared" si="185"/>
        <v>1160644</v>
      </c>
      <c r="BP39" s="92">
        <f t="shared" si="185"/>
        <v>1174700</v>
      </c>
      <c r="BQ39" s="92">
        <f t="shared" si="186"/>
        <v>1186695</v>
      </c>
      <c r="BR39" s="92">
        <f t="shared" si="186"/>
        <v>1196667</v>
      </c>
      <c r="BS39" s="92">
        <f t="shared" si="186"/>
        <v>1204651</v>
      </c>
      <c r="BT39" s="92">
        <f t="shared" si="187"/>
        <v>1210716</v>
      </c>
      <c r="BU39" s="92">
        <f t="shared" si="187"/>
        <v>1216797</v>
      </c>
      <c r="BV39" s="92">
        <f t="shared" si="187"/>
        <v>1223326</v>
      </c>
      <c r="BW39" s="210">
        <f t="shared" si="187"/>
        <v>1228373</v>
      </c>
      <c r="BX39" s="92">
        <f t="shared" si="187"/>
        <v>1234975</v>
      </c>
      <c r="BY39" s="92">
        <f t="shared" si="187"/>
        <v>1241754</v>
      </c>
      <c r="BZ39" s="92">
        <f t="shared" si="187"/>
        <v>1248547</v>
      </c>
      <c r="CA39" s="92">
        <f t="shared" si="187"/>
        <v>1287733</v>
      </c>
      <c r="CB39" s="92">
        <f t="shared" si="187"/>
        <v>1258193</v>
      </c>
      <c r="CC39" s="92">
        <f t="shared" ref="CC39:CK39" si="194">SUM(CC9,CC17,CC25,CC32)</f>
        <v>1266729</v>
      </c>
      <c r="CD39" s="92">
        <f t="shared" si="194"/>
        <v>1269051</v>
      </c>
      <c r="CE39" s="92">
        <f t="shared" si="194"/>
        <v>1267475</v>
      </c>
      <c r="CF39" s="92">
        <f t="shared" si="194"/>
        <v>1270692</v>
      </c>
      <c r="CG39" s="92">
        <f t="shared" si="194"/>
        <v>1273941</v>
      </c>
      <c r="CH39" s="93">
        <f t="shared" si="194"/>
        <v>1278745</v>
      </c>
      <c r="CI39" s="72">
        <f t="shared" si="194"/>
        <v>1289606</v>
      </c>
      <c r="CJ39" s="92">
        <f t="shared" si="194"/>
        <v>1284486</v>
      </c>
      <c r="CK39" s="92">
        <f t="shared" si="194"/>
        <v>1286589</v>
      </c>
      <c r="CL39" s="92">
        <f t="shared" ref="CL39:CQ39" si="195">SUM(CL9,CL17,CL25,CL32)</f>
        <v>1290842</v>
      </c>
      <c r="CM39" s="92">
        <f t="shared" si="195"/>
        <v>1298153</v>
      </c>
      <c r="CN39" s="92">
        <f t="shared" si="195"/>
        <v>1306402</v>
      </c>
      <c r="CO39" s="92">
        <f t="shared" si="195"/>
        <v>1318822</v>
      </c>
      <c r="CP39" s="92">
        <f t="shared" si="195"/>
        <v>1332303</v>
      </c>
      <c r="CQ39" s="92">
        <f t="shared" si="195"/>
        <v>1347866</v>
      </c>
      <c r="CR39" s="92">
        <f t="shared" ref="CR39:DO39" si="196">SUM(CR9,CR17,CR25,CR32)</f>
        <v>1358890</v>
      </c>
      <c r="CS39" s="92">
        <f t="shared" si="196"/>
        <v>1369561</v>
      </c>
      <c r="CT39" s="93">
        <f t="shared" si="196"/>
        <v>1381223</v>
      </c>
      <c r="CU39" s="92">
        <f t="shared" si="196"/>
        <v>1389559</v>
      </c>
      <c r="CV39" s="92">
        <f t="shared" si="196"/>
        <v>1404362</v>
      </c>
      <c r="CW39" s="92">
        <f t="shared" si="196"/>
        <v>1416652</v>
      </c>
      <c r="CX39" s="92">
        <f t="shared" si="196"/>
        <v>1425276</v>
      </c>
      <c r="CY39" s="92">
        <f t="shared" si="196"/>
        <v>1436188</v>
      </c>
      <c r="CZ39" s="92">
        <f t="shared" si="196"/>
        <v>1448834</v>
      </c>
      <c r="DA39" s="92">
        <f t="shared" si="196"/>
        <v>1464159</v>
      </c>
      <c r="DB39" s="92">
        <f t="shared" si="196"/>
        <v>1481691</v>
      </c>
      <c r="DC39" s="92">
        <f t="shared" si="196"/>
        <v>1496583</v>
      </c>
      <c r="DD39" s="92">
        <f t="shared" si="196"/>
        <v>1511616</v>
      </c>
      <c r="DE39" s="92">
        <f t="shared" si="196"/>
        <v>1526271</v>
      </c>
      <c r="DF39" s="93">
        <f t="shared" si="196"/>
        <v>1539430</v>
      </c>
      <c r="DG39" s="92">
        <f t="shared" si="196"/>
        <v>1551486</v>
      </c>
      <c r="DH39" s="92">
        <f t="shared" si="196"/>
        <v>1567598</v>
      </c>
      <c r="DI39" s="276">
        <f t="shared" si="196"/>
        <v>1583933</v>
      </c>
      <c r="DJ39" s="276">
        <f t="shared" si="196"/>
        <v>1599621</v>
      </c>
      <c r="DK39" s="276">
        <f t="shared" si="196"/>
        <v>1612238</v>
      </c>
      <c r="DL39" s="276">
        <f t="shared" si="196"/>
        <v>1628154</v>
      </c>
      <c r="DM39" s="276">
        <f t="shared" si="196"/>
        <v>1645695</v>
      </c>
      <c r="DN39" s="276">
        <f t="shared" si="196"/>
        <v>1666171</v>
      </c>
      <c r="DO39" s="276">
        <f t="shared" si="196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191"/>
        <v>1843775</v>
      </c>
      <c r="EF39" s="352">
        <f t="shared" si="191"/>
        <v>1853564</v>
      </c>
      <c r="EG39" s="352">
        <f t="shared" si="191"/>
        <v>1864072</v>
      </c>
      <c r="EH39" s="352">
        <f t="shared" si="191"/>
        <v>1875266</v>
      </c>
      <c r="EI39" s="352">
        <f t="shared" si="191"/>
        <v>1884392</v>
      </c>
      <c r="EJ39" s="352">
        <f t="shared" si="191"/>
        <v>1892785</v>
      </c>
      <c r="EK39" s="352">
        <f t="shared" si="191"/>
        <v>1902185</v>
      </c>
      <c r="EL39" s="352">
        <f t="shared" si="191"/>
        <v>1911617</v>
      </c>
      <c r="EM39" s="352">
        <f t="shared" si="191"/>
        <v>1917659</v>
      </c>
      <c r="EN39" s="352">
        <f t="shared" si="191"/>
        <v>1925627</v>
      </c>
      <c r="EO39" s="352">
        <f t="shared" si="191"/>
        <v>1933704</v>
      </c>
      <c r="EP39" s="352">
        <f t="shared" si="191"/>
        <v>1938579</v>
      </c>
      <c r="EQ39" s="352">
        <f t="shared" si="191"/>
        <v>1944284</v>
      </c>
      <c r="ER39" s="352">
        <f t="shared" si="191"/>
        <v>1954209</v>
      </c>
      <c r="ES39" s="352">
        <f t="shared" si="191"/>
        <v>1963907</v>
      </c>
      <c r="ET39" s="352">
        <f t="shared" si="191"/>
        <v>1972735</v>
      </c>
      <c r="EU39" s="352">
        <f t="shared" si="192"/>
        <v>1979922</v>
      </c>
      <c r="EV39" s="352">
        <f t="shared" si="192"/>
        <v>1987815</v>
      </c>
      <c r="EW39" s="352">
        <f t="shared" si="192"/>
        <v>1997590</v>
      </c>
      <c r="EX39" s="352">
        <f t="shared" si="192"/>
        <v>2008495</v>
      </c>
      <c r="EY39" s="352">
        <f t="shared" si="192"/>
        <v>2016789</v>
      </c>
      <c r="EZ39" s="352">
        <f t="shared" si="192"/>
        <v>2024135</v>
      </c>
      <c r="FA39" s="352">
        <f t="shared" si="192"/>
        <v>2031435</v>
      </c>
      <c r="FB39" s="352">
        <f t="shared" si="192"/>
        <v>2038102</v>
      </c>
      <c r="FC39" s="352">
        <f t="shared" si="192"/>
        <v>2042811</v>
      </c>
      <c r="FD39" s="352">
        <f t="shared" si="192"/>
        <v>2046203</v>
      </c>
      <c r="FE39" s="352">
        <f t="shared" si="192"/>
        <v>2051957</v>
      </c>
      <c r="FF39" s="352">
        <f t="shared" si="192"/>
        <v>2060618</v>
      </c>
      <c r="FG39" s="352">
        <f t="shared" si="192"/>
        <v>2068074</v>
      </c>
      <c r="FH39" s="352">
        <f t="shared" si="192"/>
        <v>2076468</v>
      </c>
      <c r="FI39" s="352">
        <f t="shared" si="192"/>
        <v>2083487</v>
      </c>
      <c r="FJ39" s="352">
        <f t="shared" si="192"/>
        <v>2091755</v>
      </c>
      <c r="FK39" s="352">
        <f>SUM(FK9,FK17,FK25,FK32)</f>
        <v>2098941</v>
      </c>
    </row>
    <row r="40" spans="1:170" s="68" customFormat="1" ht="13.8" thickTop="1" x14ac:dyDescent="0.25">
      <c r="B40" s="87" t="s">
        <v>9</v>
      </c>
      <c r="C40" s="106">
        <f t="shared" ref="C40:Q40" si="197">SUM(C38:C39)</f>
        <v>2352078</v>
      </c>
      <c r="D40" s="94">
        <f t="shared" si="197"/>
        <v>2368264</v>
      </c>
      <c r="E40" s="94">
        <f t="shared" si="197"/>
        <v>2794180</v>
      </c>
      <c r="F40" s="94">
        <f t="shared" si="197"/>
        <v>2804863</v>
      </c>
      <c r="G40" s="94">
        <f t="shared" si="197"/>
        <v>2794003</v>
      </c>
      <c r="H40" s="94">
        <f t="shared" si="197"/>
        <v>2872596</v>
      </c>
      <c r="I40" s="94">
        <f t="shared" si="197"/>
        <v>2834907</v>
      </c>
      <c r="J40" s="94">
        <f t="shared" si="197"/>
        <v>2889533</v>
      </c>
      <c r="K40" s="94">
        <f t="shared" si="197"/>
        <v>2890560</v>
      </c>
      <c r="L40" s="94">
        <f t="shared" si="197"/>
        <v>2903149</v>
      </c>
      <c r="M40" s="94">
        <f t="shared" si="197"/>
        <v>2904656</v>
      </c>
      <c r="N40" s="107">
        <f t="shared" si="197"/>
        <v>2909251</v>
      </c>
      <c r="O40" s="106">
        <f t="shared" si="197"/>
        <v>2912121</v>
      </c>
      <c r="P40" s="94">
        <f t="shared" si="197"/>
        <v>2914279</v>
      </c>
      <c r="Q40" s="94">
        <f t="shared" si="197"/>
        <v>2913622</v>
      </c>
      <c r="R40" s="94">
        <f t="shared" ref="R40:W40" si="198">SUM(R38:R39)</f>
        <v>2909335</v>
      </c>
      <c r="S40" s="94">
        <f t="shared" si="198"/>
        <v>2912771</v>
      </c>
      <c r="T40" s="94">
        <f t="shared" si="198"/>
        <v>2909090</v>
      </c>
      <c r="U40" s="94">
        <f t="shared" si="198"/>
        <v>2910981</v>
      </c>
      <c r="V40" s="94">
        <f t="shared" si="198"/>
        <v>2917247</v>
      </c>
      <c r="W40" s="94">
        <f t="shared" si="198"/>
        <v>2920742</v>
      </c>
      <c r="X40" s="94">
        <f t="shared" ref="X40:AC40" si="199">SUM(X38:X39)</f>
        <v>2922299</v>
      </c>
      <c r="Y40" s="94">
        <f t="shared" si="199"/>
        <v>2926018</v>
      </c>
      <c r="Z40" s="107">
        <f t="shared" si="199"/>
        <v>2931824</v>
      </c>
      <c r="AA40" s="106">
        <f t="shared" si="199"/>
        <v>2936145</v>
      </c>
      <c r="AB40" s="94">
        <f t="shared" si="199"/>
        <v>2938906</v>
      </c>
      <c r="AC40" s="94">
        <f t="shared" si="199"/>
        <v>2942132</v>
      </c>
      <c r="AD40" s="94">
        <f t="shared" ref="AD40:AI40" si="200">SUM(AD38:AD39)</f>
        <v>2947851</v>
      </c>
      <c r="AE40" s="94">
        <f t="shared" si="200"/>
        <v>2950274</v>
      </c>
      <c r="AF40" s="94">
        <f t="shared" si="200"/>
        <v>2954083</v>
      </c>
      <c r="AG40" s="94">
        <f t="shared" si="200"/>
        <v>2951624</v>
      </c>
      <c r="AH40" s="94">
        <f t="shared" si="200"/>
        <v>2961080</v>
      </c>
      <c r="AI40" s="94">
        <f t="shared" si="200"/>
        <v>2962287</v>
      </c>
      <c r="AJ40" s="94">
        <f t="shared" ref="AJ40:AP40" si="201">SUM(AJ38:AJ39)</f>
        <v>2965516</v>
      </c>
      <c r="AK40" s="94">
        <f t="shared" si="201"/>
        <v>2968972</v>
      </c>
      <c r="AL40" s="107">
        <f t="shared" si="201"/>
        <v>2970755</v>
      </c>
      <c r="AM40" s="106">
        <f t="shared" si="201"/>
        <v>2967367</v>
      </c>
      <c r="AN40" s="94">
        <f t="shared" si="201"/>
        <v>2972284</v>
      </c>
      <c r="AO40" s="94">
        <f t="shared" si="201"/>
        <v>2978325</v>
      </c>
      <c r="AP40" s="94">
        <f t="shared" si="201"/>
        <v>2984191</v>
      </c>
      <c r="AQ40" s="94">
        <f t="shared" ref="AQ40:AX40" si="202">SUM(AQ38:AQ39)</f>
        <v>2988325</v>
      </c>
      <c r="AR40" s="94">
        <f t="shared" si="202"/>
        <v>2993341</v>
      </c>
      <c r="AS40" s="94">
        <f t="shared" si="202"/>
        <v>2998252</v>
      </c>
      <c r="AT40" s="94">
        <f t="shared" si="202"/>
        <v>3001097</v>
      </c>
      <c r="AU40" s="94">
        <f t="shared" si="202"/>
        <v>3006184</v>
      </c>
      <c r="AV40" s="94">
        <f t="shared" si="202"/>
        <v>3007813</v>
      </c>
      <c r="AW40" s="94">
        <f t="shared" si="202"/>
        <v>3008334</v>
      </c>
      <c r="AX40" s="107">
        <f t="shared" si="202"/>
        <v>3010220</v>
      </c>
      <c r="AY40" s="106">
        <f t="shared" ref="AY40:BJ40" si="203">SUM(AY38:AY39)</f>
        <v>3014452</v>
      </c>
      <c r="AZ40" s="94">
        <f t="shared" si="203"/>
        <v>3020777</v>
      </c>
      <c r="BA40" s="94">
        <f t="shared" si="203"/>
        <v>3025095</v>
      </c>
      <c r="BB40" s="94">
        <f t="shared" si="203"/>
        <v>3029719</v>
      </c>
      <c r="BC40" s="94">
        <f t="shared" si="203"/>
        <v>3034137</v>
      </c>
      <c r="BD40" s="94">
        <f t="shared" si="203"/>
        <v>3038317</v>
      </c>
      <c r="BE40" s="94">
        <f t="shared" si="203"/>
        <v>3042699</v>
      </c>
      <c r="BF40" s="94">
        <f t="shared" si="203"/>
        <v>3047541</v>
      </c>
      <c r="BG40" s="94">
        <f t="shared" si="203"/>
        <v>3051045</v>
      </c>
      <c r="BH40" s="94">
        <f t="shared" si="203"/>
        <v>3049205</v>
      </c>
      <c r="BI40" s="94">
        <f t="shared" si="203"/>
        <v>3050563</v>
      </c>
      <c r="BJ40" s="107">
        <f t="shared" si="203"/>
        <v>3055997</v>
      </c>
      <c r="BK40" s="106">
        <f t="shared" ref="BK40:BP40" si="204">SUM(BK38:BK39)</f>
        <v>3060029</v>
      </c>
      <c r="BL40" s="94">
        <f t="shared" si="204"/>
        <v>3065561</v>
      </c>
      <c r="BM40" s="94">
        <f t="shared" si="204"/>
        <v>3066747</v>
      </c>
      <c r="BN40" s="94">
        <f t="shared" si="204"/>
        <v>3070562</v>
      </c>
      <c r="BO40" s="94">
        <f t="shared" si="204"/>
        <v>3073423</v>
      </c>
      <c r="BP40" s="94">
        <f t="shared" si="204"/>
        <v>3077139</v>
      </c>
      <c r="BQ40" s="94">
        <f t="shared" ref="BQ40:CB40" si="205">SUM(BQ38:BQ39)</f>
        <v>3079804</v>
      </c>
      <c r="BR40" s="94">
        <f t="shared" si="205"/>
        <v>3083174</v>
      </c>
      <c r="BS40" s="94">
        <f t="shared" si="205"/>
        <v>3086649</v>
      </c>
      <c r="BT40" s="94">
        <f t="shared" si="205"/>
        <v>3088150</v>
      </c>
      <c r="BU40" s="94">
        <f t="shared" si="205"/>
        <v>3090880</v>
      </c>
      <c r="BV40" s="107">
        <f t="shared" si="205"/>
        <v>3092781</v>
      </c>
      <c r="BW40" s="106">
        <f t="shared" si="205"/>
        <v>3095769</v>
      </c>
      <c r="BX40" s="94">
        <f t="shared" si="205"/>
        <v>3097607</v>
      </c>
      <c r="BY40" s="94">
        <f t="shared" si="205"/>
        <v>3101215</v>
      </c>
      <c r="BZ40" s="94">
        <f t="shared" si="205"/>
        <v>3101991</v>
      </c>
      <c r="CA40" s="94">
        <f t="shared" si="205"/>
        <v>3139669</v>
      </c>
      <c r="CB40" s="94">
        <f t="shared" si="205"/>
        <v>3107388</v>
      </c>
      <c r="CC40" s="94">
        <f t="shared" ref="CC40:CK40" si="206">SUM(CC38:CC39)</f>
        <v>3113027</v>
      </c>
      <c r="CD40" s="94">
        <f t="shared" si="206"/>
        <v>3116607</v>
      </c>
      <c r="CE40" s="94">
        <f t="shared" si="206"/>
        <v>3115911</v>
      </c>
      <c r="CF40" s="94">
        <f t="shared" si="206"/>
        <v>3118079</v>
      </c>
      <c r="CG40" s="94">
        <f t="shared" si="206"/>
        <v>3119844</v>
      </c>
      <c r="CH40" s="96">
        <f t="shared" si="206"/>
        <v>3122195</v>
      </c>
      <c r="CI40" s="106">
        <f t="shared" si="206"/>
        <v>3129373</v>
      </c>
      <c r="CJ40" s="94">
        <f t="shared" si="206"/>
        <v>3124142</v>
      </c>
      <c r="CK40" s="94">
        <f t="shared" si="206"/>
        <v>3128596</v>
      </c>
      <c r="CL40" s="94">
        <f t="shared" ref="CL40:CQ40" si="207">SUM(CL38:CL39)</f>
        <v>3131331</v>
      </c>
      <c r="CM40" s="94">
        <f t="shared" si="207"/>
        <v>3133328</v>
      </c>
      <c r="CN40" s="94">
        <f t="shared" si="207"/>
        <v>3136950</v>
      </c>
      <c r="CO40" s="94">
        <f t="shared" si="207"/>
        <v>3140556</v>
      </c>
      <c r="CP40" s="94">
        <f t="shared" si="207"/>
        <v>3142782</v>
      </c>
      <c r="CQ40" s="94">
        <f t="shared" si="207"/>
        <v>3141743</v>
      </c>
      <c r="CR40" s="94">
        <f t="shared" ref="CR40:DJ40" si="208">SUM(CR38:CR39)</f>
        <v>3140579</v>
      </c>
      <c r="CS40" s="94">
        <f t="shared" si="208"/>
        <v>3141633</v>
      </c>
      <c r="CT40" s="96">
        <f t="shared" si="208"/>
        <v>3144582</v>
      </c>
      <c r="CU40" s="94">
        <f t="shared" si="208"/>
        <v>3147108</v>
      </c>
      <c r="CV40" s="94">
        <f t="shared" si="208"/>
        <v>3152643</v>
      </c>
      <c r="CW40" s="94">
        <f t="shared" si="208"/>
        <v>3154807</v>
      </c>
      <c r="CX40" s="94">
        <f t="shared" si="208"/>
        <v>3155214</v>
      </c>
      <c r="CY40" s="94">
        <f t="shared" si="208"/>
        <v>3157266</v>
      </c>
      <c r="CZ40" s="94">
        <f t="shared" si="208"/>
        <v>3159426</v>
      </c>
      <c r="DA40" s="94">
        <f t="shared" si="208"/>
        <v>3162431</v>
      </c>
      <c r="DB40" s="94">
        <f t="shared" si="208"/>
        <v>3167362</v>
      </c>
      <c r="DC40" s="94">
        <f t="shared" si="208"/>
        <v>3167188</v>
      </c>
      <c r="DD40" s="94">
        <f t="shared" si="208"/>
        <v>3166715</v>
      </c>
      <c r="DE40" s="94">
        <f t="shared" si="208"/>
        <v>3168993</v>
      </c>
      <c r="DF40" s="96">
        <f t="shared" si="208"/>
        <v>3171062</v>
      </c>
      <c r="DG40" s="94">
        <f t="shared" si="208"/>
        <v>3173853</v>
      </c>
      <c r="DH40" s="94">
        <f t="shared" si="208"/>
        <v>3177955</v>
      </c>
      <c r="DI40" s="94">
        <f t="shared" si="208"/>
        <v>3181250</v>
      </c>
      <c r="DJ40" s="94">
        <f t="shared" si="208"/>
        <v>3183895</v>
      </c>
      <c r="DK40" s="94">
        <f t="shared" ref="DK40:DU40" si="209">SUM(DK38:DK39)</f>
        <v>3185450</v>
      </c>
      <c r="DL40" s="94">
        <f t="shared" si="209"/>
        <v>3189082</v>
      </c>
      <c r="DM40" s="94">
        <f t="shared" si="209"/>
        <v>3179137</v>
      </c>
      <c r="DN40" s="94">
        <f t="shared" si="209"/>
        <v>3197306</v>
      </c>
      <c r="DO40" s="94">
        <f t="shared" si="209"/>
        <v>3195963</v>
      </c>
      <c r="DP40" s="94">
        <f t="shared" si="209"/>
        <v>3196476</v>
      </c>
      <c r="DQ40" s="94">
        <f t="shared" si="209"/>
        <v>3200031</v>
      </c>
      <c r="DR40" s="94">
        <f t="shared" si="209"/>
        <v>3203345</v>
      </c>
      <c r="DS40" s="94">
        <f t="shared" si="209"/>
        <v>3205456</v>
      </c>
      <c r="DT40" s="94">
        <f t="shared" si="209"/>
        <v>3209891</v>
      </c>
      <c r="DU40" s="94">
        <f t="shared" si="209"/>
        <v>3214424</v>
      </c>
      <c r="DV40" s="358">
        <f t="shared" ref="DV40:FK40" si="210">SUM(DV38:DV39)</f>
        <v>3217059</v>
      </c>
      <c r="DW40" s="358">
        <f t="shared" si="210"/>
        <v>3221110</v>
      </c>
      <c r="DX40" s="358">
        <f t="shared" si="210"/>
        <v>3224813</v>
      </c>
      <c r="DY40" s="358">
        <f t="shared" si="210"/>
        <v>3226577</v>
      </c>
      <c r="DZ40" s="358">
        <f t="shared" si="210"/>
        <v>3229398</v>
      </c>
      <c r="EA40" s="358">
        <f t="shared" si="210"/>
        <v>3232021</v>
      </c>
      <c r="EB40" s="358">
        <f t="shared" si="210"/>
        <v>3234821</v>
      </c>
      <c r="EC40" s="358">
        <f t="shared" si="210"/>
        <v>3238690</v>
      </c>
      <c r="ED40" s="358">
        <f t="shared" si="210"/>
        <v>3242007</v>
      </c>
      <c r="EE40" s="358">
        <f t="shared" si="210"/>
        <v>3243739</v>
      </c>
      <c r="EF40" s="358">
        <f t="shared" si="210"/>
        <v>3248796</v>
      </c>
      <c r="EG40" s="358">
        <f t="shared" si="210"/>
        <v>3253246</v>
      </c>
      <c r="EH40" s="358">
        <f t="shared" si="210"/>
        <v>3257669</v>
      </c>
      <c r="EI40" s="358">
        <f t="shared" si="210"/>
        <v>3262094</v>
      </c>
      <c r="EJ40" s="358">
        <f t="shared" si="210"/>
        <v>3265645</v>
      </c>
      <c r="EK40" s="358">
        <f t="shared" si="210"/>
        <v>3268685</v>
      </c>
      <c r="EL40" s="358">
        <f t="shared" si="210"/>
        <v>3273717</v>
      </c>
      <c r="EM40" s="358">
        <f t="shared" si="210"/>
        <v>3275451</v>
      </c>
      <c r="EN40" s="358">
        <f t="shared" si="210"/>
        <v>3278242</v>
      </c>
      <c r="EO40" s="358">
        <f t="shared" si="210"/>
        <v>3281867</v>
      </c>
      <c r="EP40" s="358">
        <f t="shared" si="210"/>
        <v>3284348</v>
      </c>
      <c r="EQ40" s="358">
        <f t="shared" si="210"/>
        <v>3287368</v>
      </c>
      <c r="ER40" s="358">
        <f t="shared" si="210"/>
        <v>3291787</v>
      </c>
      <c r="ES40" s="358">
        <f t="shared" si="210"/>
        <v>3295798</v>
      </c>
      <c r="ET40" s="358">
        <f t="shared" si="210"/>
        <v>3300651</v>
      </c>
      <c r="EU40" s="358">
        <f t="shared" si="210"/>
        <v>3305133</v>
      </c>
      <c r="EV40" s="358">
        <f t="shared" si="210"/>
        <v>3308800</v>
      </c>
      <c r="EW40" s="358">
        <f t="shared" si="210"/>
        <v>3312953</v>
      </c>
      <c r="EX40" s="358">
        <f t="shared" si="210"/>
        <v>3317459</v>
      </c>
      <c r="EY40" s="358">
        <f t="shared" si="210"/>
        <v>3320798</v>
      </c>
      <c r="EZ40" s="358">
        <f t="shared" si="210"/>
        <v>3324554</v>
      </c>
      <c r="FA40" s="358">
        <f t="shared" si="210"/>
        <v>3328666</v>
      </c>
      <c r="FB40" s="358">
        <f t="shared" si="210"/>
        <v>3332381</v>
      </c>
      <c r="FC40" s="358">
        <f t="shared" si="210"/>
        <v>3335978</v>
      </c>
      <c r="FD40" s="358">
        <f t="shared" si="210"/>
        <v>3341019</v>
      </c>
      <c r="FE40" s="358">
        <f t="shared" si="210"/>
        <v>3344678</v>
      </c>
      <c r="FF40" s="358">
        <f t="shared" si="210"/>
        <v>3349291</v>
      </c>
      <c r="FG40" s="358">
        <f t="shared" si="210"/>
        <v>3352618</v>
      </c>
      <c r="FH40" s="358">
        <f t="shared" si="210"/>
        <v>3355818</v>
      </c>
      <c r="FI40" s="358">
        <f t="shared" si="210"/>
        <v>3359557</v>
      </c>
      <c r="FJ40" s="358">
        <f t="shared" si="210"/>
        <v>3364457</v>
      </c>
      <c r="FK40" s="358">
        <f t="shared" si="210"/>
        <v>3367405</v>
      </c>
    </row>
    <row r="41" spans="1:170" s="242" customFormat="1" x14ac:dyDescent="0.25">
      <c r="B41" s="238" t="s">
        <v>10</v>
      </c>
      <c r="C41" s="239">
        <f t="shared" ref="C41:Q41" si="211">SUM(C38)/C40</f>
        <v>0.98327776544825474</v>
      </c>
      <c r="D41" s="240">
        <f t="shared" si="211"/>
        <v>0.97655751216925135</v>
      </c>
      <c r="E41" s="240">
        <f t="shared" si="211"/>
        <v>0.97598436750674622</v>
      </c>
      <c r="F41" s="240">
        <f t="shared" si="211"/>
        <v>0.97436844508983145</v>
      </c>
      <c r="G41" s="240">
        <f t="shared" si="211"/>
        <v>0.9692727602654686</v>
      </c>
      <c r="H41" s="240">
        <f t="shared" si="211"/>
        <v>0.96257044151004878</v>
      </c>
      <c r="I41" s="240">
        <f t="shared" si="211"/>
        <v>0.96771287382619608</v>
      </c>
      <c r="J41" s="240">
        <f t="shared" si="211"/>
        <v>0.93986398494151135</v>
      </c>
      <c r="K41" s="240">
        <f t="shared" si="211"/>
        <v>0.93685306653382039</v>
      </c>
      <c r="L41" s="240">
        <f t="shared" si="211"/>
        <v>0.93426207197770417</v>
      </c>
      <c r="M41" s="240">
        <f t="shared" si="211"/>
        <v>0.93080075575214416</v>
      </c>
      <c r="N41" s="241">
        <f t="shared" si="211"/>
        <v>0.9266055077406522</v>
      </c>
      <c r="O41" s="239">
        <f t="shared" si="211"/>
        <v>0.9254862692862007</v>
      </c>
      <c r="P41" s="240">
        <f t="shared" si="211"/>
        <v>0.92117158309139247</v>
      </c>
      <c r="Q41" s="240">
        <f t="shared" si="211"/>
        <v>0.91568158120717102</v>
      </c>
      <c r="R41" s="240">
        <f t="shared" ref="R41:W41" si="212">SUM(R38)/R40</f>
        <v>0.90975050999627061</v>
      </c>
      <c r="S41" s="240">
        <f t="shared" si="212"/>
        <v>0.90483426263170019</v>
      </c>
      <c r="T41" s="240">
        <f t="shared" si="212"/>
        <v>0.89782681182087865</v>
      </c>
      <c r="U41" s="240">
        <f t="shared" si="212"/>
        <v>0.8927409694532531</v>
      </c>
      <c r="V41" s="240">
        <f t="shared" si="212"/>
        <v>0.88688067894148148</v>
      </c>
      <c r="W41" s="240">
        <f t="shared" si="212"/>
        <v>0.87838501312337758</v>
      </c>
      <c r="X41" s="240">
        <f t="shared" ref="X41:AC41" si="213">SUM(X38)/X40</f>
        <v>0.87112441266276996</v>
      </c>
      <c r="Y41" s="240">
        <f t="shared" si="213"/>
        <v>0.86621613400874498</v>
      </c>
      <c r="Z41" s="241">
        <f t="shared" si="213"/>
        <v>0.861502600428948</v>
      </c>
      <c r="AA41" s="239">
        <f t="shared" si="213"/>
        <v>0.86248090608604144</v>
      </c>
      <c r="AB41" s="240">
        <f t="shared" si="213"/>
        <v>0.86076859892762814</v>
      </c>
      <c r="AC41" s="240">
        <f t="shared" si="213"/>
        <v>0.8588017124996431</v>
      </c>
      <c r="AD41" s="240">
        <f t="shared" ref="AD41:AI41" si="214">SUM(AD38)/AD40</f>
        <v>0.85664573955739287</v>
      </c>
      <c r="AE41" s="240">
        <f t="shared" si="214"/>
        <v>0.85388645258033657</v>
      </c>
      <c r="AF41" s="240">
        <f t="shared" si="214"/>
        <v>0.84984409713606557</v>
      </c>
      <c r="AG41" s="240">
        <f t="shared" si="214"/>
        <v>0.84433416993492394</v>
      </c>
      <c r="AH41" s="240">
        <f t="shared" si="214"/>
        <v>0.83771124049333356</v>
      </c>
      <c r="AI41" s="240">
        <f t="shared" si="214"/>
        <v>0.83007757182204156</v>
      </c>
      <c r="AJ41" s="240">
        <f t="shared" ref="AJ41:AP41" si="215">SUM(AJ38)/AJ40</f>
        <v>0.82297515845471747</v>
      </c>
      <c r="AK41" s="240">
        <f t="shared" si="215"/>
        <v>0.81601375829748479</v>
      </c>
      <c r="AL41" s="241">
        <f t="shared" si="215"/>
        <v>0.81076292053703525</v>
      </c>
      <c r="AM41" s="239">
        <f t="shared" si="215"/>
        <v>0.80377250269346523</v>
      </c>
      <c r="AN41" s="240">
        <f t="shared" si="215"/>
        <v>0.79867603499531004</v>
      </c>
      <c r="AO41" s="240">
        <f t="shared" si="215"/>
        <v>0.79230540656241344</v>
      </c>
      <c r="AP41" s="240">
        <f t="shared" si="215"/>
        <v>0.78418908173102864</v>
      </c>
      <c r="AQ41" s="240">
        <f t="shared" ref="AQ41:AX41" si="216">SUM(AQ38)/AQ40</f>
        <v>0.77509574761781264</v>
      </c>
      <c r="AR41" s="240">
        <f t="shared" si="216"/>
        <v>0.76287699931280795</v>
      </c>
      <c r="AS41" s="240">
        <f t="shared" si="216"/>
        <v>0.7534086527750169</v>
      </c>
      <c r="AT41" s="240">
        <f t="shared" si="216"/>
        <v>0.74477899248174917</v>
      </c>
      <c r="AU41" s="240">
        <f t="shared" si="216"/>
        <v>0.73583985544464348</v>
      </c>
      <c r="AV41" s="240">
        <f t="shared" si="216"/>
        <v>0.72994963450187889</v>
      </c>
      <c r="AW41" s="240">
        <f t="shared" si="216"/>
        <v>0.72436670928161562</v>
      </c>
      <c r="AX41" s="241">
        <f t="shared" si="216"/>
        <v>0.72078220196530485</v>
      </c>
      <c r="AY41" s="239">
        <f t="shared" ref="AY41:BJ41" si="217">SUM(AY38)/AY40</f>
        <v>0.71679396454148214</v>
      </c>
      <c r="AZ41" s="240">
        <f t="shared" si="217"/>
        <v>0.71271232533881179</v>
      </c>
      <c r="BA41" s="240">
        <f t="shared" si="217"/>
        <v>0.70805511893014927</v>
      </c>
      <c r="BB41" s="240">
        <f t="shared" si="217"/>
        <v>0.70268826911010562</v>
      </c>
      <c r="BC41" s="240">
        <f t="shared" si="217"/>
        <v>0.69724636692410391</v>
      </c>
      <c r="BD41" s="240">
        <f t="shared" si="217"/>
        <v>0.69112505377154521</v>
      </c>
      <c r="BE41" s="240">
        <f t="shared" si="217"/>
        <v>0.68547825466797729</v>
      </c>
      <c r="BF41" s="240">
        <f t="shared" si="217"/>
        <v>0.67831934008435002</v>
      </c>
      <c r="BG41" s="240">
        <f t="shared" si="217"/>
        <v>0.67002289379540447</v>
      </c>
      <c r="BH41" s="240">
        <f t="shared" si="217"/>
        <v>0.66307086601261644</v>
      </c>
      <c r="BI41" s="240">
        <f t="shared" si="217"/>
        <v>0.65597301219479809</v>
      </c>
      <c r="BJ41" s="241">
        <f t="shared" si="217"/>
        <v>0.65028434255661904</v>
      </c>
      <c r="BK41" s="239">
        <f t="shared" ref="BK41:BP41" si="218">SUM(BK38)/BK40</f>
        <v>0.64497035812405701</v>
      </c>
      <c r="BL41" s="240">
        <f t="shared" si="218"/>
        <v>0.6400016179746546</v>
      </c>
      <c r="BM41" s="240">
        <f t="shared" si="218"/>
        <v>0.63427697165759023</v>
      </c>
      <c r="BN41" s="240">
        <f t="shared" si="218"/>
        <v>0.62772026749500576</v>
      </c>
      <c r="BO41" s="240">
        <f t="shared" si="218"/>
        <v>0.62236112634024021</v>
      </c>
      <c r="BP41" s="240">
        <f t="shared" si="218"/>
        <v>0.61824928935611945</v>
      </c>
      <c r="BQ41" s="240">
        <f t="shared" ref="BQ41:CB41" si="219">SUM(BQ38)/BQ40</f>
        <v>0.61468489553231309</v>
      </c>
      <c r="BR41" s="240">
        <f t="shared" si="219"/>
        <v>0.61187172699302728</v>
      </c>
      <c r="BS41" s="240">
        <f t="shared" si="219"/>
        <v>0.60972206428395326</v>
      </c>
      <c r="BT41" s="240">
        <f t="shared" si="219"/>
        <v>0.60794780046306041</v>
      </c>
      <c r="BU41" s="240">
        <f t="shared" si="219"/>
        <v>0.60632667719225597</v>
      </c>
      <c r="BV41" s="241">
        <f t="shared" si="219"/>
        <v>0.6044576062773277</v>
      </c>
      <c r="BW41" s="239">
        <f t="shared" si="219"/>
        <v>0.6032090895670833</v>
      </c>
      <c r="BX41" s="240">
        <f t="shared" si="219"/>
        <v>0.60131320725966853</v>
      </c>
      <c r="BY41" s="240">
        <f t="shared" si="219"/>
        <v>0.59959112799338321</v>
      </c>
      <c r="BZ41" s="240">
        <f t="shared" si="219"/>
        <v>0.59750141119042577</v>
      </c>
      <c r="CA41" s="240">
        <f t="shared" si="219"/>
        <v>0.58985071356248064</v>
      </c>
      <c r="CB41" s="240">
        <f t="shared" si="219"/>
        <v>0.59509626734736698</v>
      </c>
      <c r="CC41" s="240">
        <f t="shared" ref="CC41:CK41" si="220">SUM(CC38)/CC40</f>
        <v>0.59308769246138882</v>
      </c>
      <c r="CD41" s="240">
        <f t="shared" si="220"/>
        <v>0.59281006556168292</v>
      </c>
      <c r="CE41" s="240">
        <f t="shared" si="220"/>
        <v>0.59322490276519446</v>
      </c>
      <c r="CF41" s="240">
        <f t="shared" si="220"/>
        <v>0.59247600846546866</v>
      </c>
      <c r="CG41" s="240">
        <f t="shared" si="220"/>
        <v>0.59166516018108595</v>
      </c>
      <c r="CH41" s="241">
        <f t="shared" si="220"/>
        <v>0.59043397353464466</v>
      </c>
      <c r="CI41" s="239">
        <f t="shared" si="220"/>
        <v>0.58790275240439538</v>
      </c>
      <c r="CJ41" s="240">
        <f t="shared" si="220"/>
        <v>0.58885159509394902</v>
      </c>
      <c r="CK41" s="240">
        <f t="shared" si="220"/>
        <v>0.58876473664225104</v>
      </c>
      <c r="CL41" s="240">
        <f t="shared" ref="CL41:CQ41" si="221">SUM(CL38)/CL40</f>
        <v>0.58776571368533059</v>
      </c>
      <c r="CM41" s="240">
        <f t="shared" si="221"/>
        <v>0.58569514586407811</v>
      </c>
      <c r="CN41" s="240">
        <f t="shared" si="221"/>
        <v>0.58354388817163172</v>
      </c>
      <c r="CO41" s="240">
        <f t="shared" si="221"/>
        <v>0.58006735113145569</v>
      </c>
      <c r="CP41" s="240">
        <f t="shared" si="221"/>
        <v>0.57607527343608311</v>
      </c>
      <c r="CQ41" s="240">
        <f t="shared" si="221"/>
        <v>0.57098145838154168</v>
      </c>
      <c r="CR41" s="240">
        <f t="shared" ref="CR41:DJ41" si="222">SUM(CR38)/CR40</f>
        <v>0.56731226948916103</v>
      </c>
      <c r="CS41" s="240">
        <f t="shared" si="222"/>
        <v>0.56406079258780384</v>
      </c>
      <c r="CT41" s="241">
        <f t="shared" si="222"/>
        <v>0.56076101688555113</v>
      </c>
      <c r="CU41" s="240">
        <f t="shared" si="222"/>
        <v>0.55846478735397709</v>
      </c>
      <c r="CV41" s="240">
        <f t="shared" si="222"/>
        <v>0.55454455198384345</v>
      </c>
      <c r="CW41" s="240">
        <f t="shared" si="222"/>
        <v>0.55095446409241511</v>
      </c>
      <c r="CX41" s="240">
        <f t="shared" si="222"/>
        <v>0.54827913415698581</v>
      </c>
      <c r="CY41" s="240">
        <f t="shared" si="222"/>
        <v>0.54511656604163228</v>
      </c>
      <c r="CZ41" s="240">
        <f t="shared" si="222"/>
        <v>0.54142492971824629</v>
      </c>
      <c r="DA41" s="240">
        <f t="shared" si="222"/>
        <v>0.53701472063738309</v>
      </c>
      <c r="DB41" s="240">
        <f t="shared" si="222"/>
        <v>0.53220029791353185</v>
      </c>
      <c r="DC41" s="240">
        <f t="shared" si="222"/>
        <v>0.52747263503145381</v>
      </c>
      <c r="DD41" s="240">
        <f t="shared" si="222"/>
        <v>0.52265486474153811</v>
      </c>
      <c r="DE41" s="240">
        <f t="shared" si="222"/>
        <v>0.51837350224503498</v>
      </c>
      <c r="DF41" s="241">
        <f t="shared" si="222"/>
        <v>0.51453803173826307</v>
      </c>
      <c r="DG41" s="240">
        <f t="shared" si="222"/>
        <v>0.51116639617524817</v>
      </c>
      <c r="DH41" s="240">
        <f t="shared" si="222"/>
        <v>0.5067274395011887</v>
      </c>
      <c r="DI41" s="240">
        <f t="shared" si="222"/>
        <v>0.50210357563850683</v>
      </c>
      <c r="DJ41" s="240">
        <f t="shared" si="222"/>
        <v>0.49758990167703393</v>
      </c>
      <c r="DK41" s="240">
        <f t="shared" ref="DK41:FK41" si="223">SUM(DK38)/DK40</f>
        <v>0.49387433486634541</v>
      </c>
      <c r="DL41" s="240">
        <f t="shared" si="223"/>
        <v>0.48945997625649013</v>
      </c>
      <c r="DM41" s="240">
        <f t="shared" si="223"/>
        <v>0.48234536605374351</v>
      </c>
      <c r="DN41" s="240">
        <f t="shared" si="223"/>
        <v>0.47888284699681544</v>
      </c>
      <c r="DO41" s="240">
        <f t="shared" si="223"/>
        <v>0.47460342938888844</v>
      </c>
      <c r="DP41" s="240">
        <f t="shared" si="223"/>
        <v>0.47036423861777782</v>
      </c>
      <c r="DQ41" s="240">
        <f t="shared" si="223"/>
        <v>0.4668167277129503</v>
      </c>
      <c r="DR41" s="240">
        <f t="shared" si="223"/>
        <v>0.46379269170195531</v>
      </c>
      <c r="DS41" s="240">
        <f t="shared" si="223"/>
        <v>0.46064616079584308</v>
      </c>
      <c r="DT41" s="240">
        <f t="shared" si="223"/>
        <v>0.45755728154008968</v>
      </c>
      <c r="DU41" s="240">
        <f t="shared" si="223"/>
        <v>0.4545479998904936</v>
      </c>
      <c r="DV41" s="356">
        <f t="shared" si="223"/>
        <v>0.45109710452932322</v>
      </c>
      <c r="DW41" s="356">
        <f t="shared" si="223"/>
        <v>0.4487704549052966</v>
      </c>
      <c r="DX41" s="356">
        <f t="shared" si="223"/>
        <v>0.4459929924618885</v>
      </c>
      <c r="DY41" s="356">
        <f t="shared" si="223"/>
        <v>0.44372658703015611</v>
      </c>
      <c r="DZ41" s="356">
        <f t="shared" si="223"/>
        <v>0.44118934860305231</v>
      </c>
      <c r="EA41" s="356">
        <f t="shared" si="223"/>
        <v>0.43871992168367718</v>
      </c>
      <c r="EB41" s="356">
        <f t="shared" si="223"/>
        <v>0.43655676774696345</v>
      </c>
      <c r="EC41" s="356">
        <f t="shared" si="223"/>
        <v>0.43442688247408673</v>
      </c>
      <c r="ED41" s="356">
        <f t="shared" si="223"/>
        <v>0.43310177923736748</v>
      </c>
      <c r="EE41" s="356">
        <f t="shared" si="223"/>
        <v>0.43158959460055202</v>
      </c>
      <c r="EF41" s="356">
        <f t="shared" si="223"/>
        <v>0.42946125272254704</v>
      </c>
      <c r="EG41" s="356">
        <f t="shared" si="223"/>
        <v>0.42701166773124444</v>
      </c>
      <c r="EH41" s="356">
        <f t="shared" si="223"/>
        <v>0.42435342571636347</v>
      </c>
      <c r="EI41" s="356">
        <f t="shared" si="223"/>
        <v>0.42233669538646035</v>
      </c>
      <c r="EJ41" s="356">
        <f t="shared" si="223"/>
        <v>0.42039474590777626</v>
      </c>
      <c r="EK41" s="356">
        <f t="shared" si="223"/>
        <v>0.41805802639287665</v>
      </c>
      <c r="EL41" s="356">
        <f t="shared" si="223"/>
        <v>0.41607139529776094</v>
      </c>
      <c r="EM41" s="356">
        <f t="shared" si="223"/>
        <v>0.41453589139327685</v>
      </c>
      <c r="EN41" s="356">
        <f t="shared" si="223"/>
        <v>0.41260376750709682</v>
      </c>
      <c r="EO41" s="356">
        <f t="shared" si="223"/>
        <v>0.4107914793622045</v>
      </c>
      <c r="EP41" s="356">
        <f t="shared" si="223"/>
        <v>0.40975225524213632</v>
      </c>
      <c r="EQ41" s="356">
        <f t="shared" si="223"/>
        <v>0.40855906609786308</v>
      </c>
      <c r="ER41" s="356">
        <f t="shared" si="223"/>
        <v>0.40633795564536829</v>
      </c>
      <c r="ES41" s="356">
        <f t="shared" si="223"/>
        <v>0.40411791013891019</v>
      </c>
      <c r="ET41" s="356">
        <f t="shared" si="223"/>
        <v>0.40231942122932718</v>
      </c>
      <c r="EU41" s="356">
        <f t="shared" si="223"/>
        <v>0.40095542297390152</v>
      </c>
      <c r="EV41" s="356">
        <f t="shared" si="223"/>
        <v>0.39923386121856869</v>
      </c>
      <c r="EW41" s="356">
        <f t="shared" si="223"/>
        <v>0.3970364203778321</v>
      </c>
      <c r="EX41" s="356">
        <f t="shared" si="223"/>
        <v>0.39456825238834903</v>
      </c>
      <c r="EY41" s="282">
        <f t="shared" si="223"/>
        <v>0.39267941018996039</v>
      </c>
      <c r="EZ41" s="282">
        <f t="shared" si="223"/>
        <v>0.39115592647916081</v>
      </c>
      <c r="FA41" s="282">
        <f t="shared" si="223"/>
        <v>0.38971497891347467</v>
      </c>
      <c r="FB41" s="282">
        <f t="shared" si="223"/>
        <v>0.38839466435560638</v>
      </c>
      <c r="FC41" s="282">
        <f t="shared" si="223"/>
        <v>0.38764254440526885</v>
      </c>
      <c r="FD41" s="282">
        <f t="shared" si="223"/>
        <v>0.38755122314479507</v>
      </c>
      <c r="FE41" s="282">
        <f t="shared" si="223"/>
        <v>0.38650088289515461</v>
      </c>
      <c r="FF41" s="282">
        <f t="shared" si="223"/>
        <v>0.38475993874524489</v>
      </c>
      <c r="FG41" s="282">
        <f t="shared" si="223"/>
        <v>0.38314654398443249</v>
      </c>
      <c r="FH41" s="282">
        <f t="shared" si="223"/>
        <v>0.38123342803453586</v>
      </c>
      <c r="FI41" s="282">
        <f t="shared" si="223"/>
        <v>0.37983281724346396</v>
      </c>
      <c r="FJ41" s="282">
        <f t="shared" si="223"/>
        <v>0.37827857511628177</v>
      </c>
      <c r="FK41" s="282">
        <f t="shared" si="223"/>
        <v>0.37668887466758527</v>
      </c>
    </row>
    <row r="42" spans="1:170" s="242" customFormat="1" ht="13.8" thickBot="1" x14ac:dyDescent="0.3">
      <c r="B42" s="243" t="s">
        <v>11</v>
      </c>
      <c r="C42" s="244">
        <f t="shared" ref="C42:Q42" si="224">SUM(C39/C40)</f>
        <v>1.6722234551745308E-2</v>
      </c>
      <c r="D42" s="245">
        <f t="shared" si="224"/>
        <v>2.34424878307486E-2</v>
      </c>
      <c r="E42" s="245">
        <f t="shared" si="224"/>
        <v>2.4015632493253836E-2</v>
      </c>
      <c r="F42" s="245">
        <f t="shared" si="224"/>
        <v>2.5631554910168518E-2</v>
      </c>
      <c r="G42" s="245">
        <f t="shared" si="224"/>
        <v>3.0727239734531422E-2</v>
      </c>
      <c r="H42" s="245">
        <f t="shared" si="224"/>
        <v>3.7429558489951248E-2</v>
      </c>
      <c r="I42" s="245">
        <f t="shared" si="224"/>
        <v>3.2287126173803936E-2</v>
      </c>
      <c r="J42" s="245">
        <f t="shared" si="224"/>
        <v>6.0136015058488687E-2</v>
      </c>
      <c r="K42" s="245">
        <f t="shared" si="224"/>
        <v>6.3146933466179569E-2</v>
      </c>
      <c r="L42" s="245">
        <f t="shared" si="224"/>
        <v>6.5737928022295791E-2</v>
      </c>
      <c r="M42" s="245">
        <f t="shared" si="224"/>
        <v>6.9199244247855854E-2</v>
      </c>
      <c r="N42" s="246">
        <f t="shared" si="224"/>
        <v>7.3394492259347854E-2</v>
      </c>
      <c r="O42" s="244">
        <f t="shared" si="224"/>
        <v>7.4513730713799325E-2</v>
      </c>
      <c r="P42" s="245">
        <f t="shared" si="224"/>
        <v>7.882841690860759E-2</v>
      </c>
      <c r="Q42" s="245">
        <f t="shared" si="224"/>
        <v>8.4318418792828989E-2</v>
      </c>
      <c r="R42" s="245">
        <f t="shared" ref="R42:W42" si="225">SUM(R39/R40)</f>
        <v>9.024949000372938E-2</v>
      </c>
      <c r="S42" s="245">
        <f t="shared" si="225"/>
        <v>9.5165737368299808E-2</v>
      </c>
      <c r="T42" s="245">
        <f t="shared" si="225"/>
        <v>0.1021731881791213</v>
      </c>
      <c r="U42" s="245">
        <f t="shared" si="225"/>
        <v>0.10725903054674696</v>
      </c>
      <c r="V42" s="245">
        <f t="shared" si="225"/>
        <v>0.11311932105851853</v>
      </c>
      <c r="W42" s="245">
        <f t="shared" si="225"/>
        <v>0.12161498687662245</v>
      </c>
      <c r="X42" s="245">
        <f t="shared" ref="X42:AC42" si="226">SUM(X39/X40)</f>
        <v>0.12887558733723004</v>
      </c>
      <c r="Y42" s="245">
        <f t="shared" si="226"/>
        <v>0.133783865991255</v>
      </c>
      <c r="Z42" s="246">
        <f t="shared" si="226"/>
        <v>0.138497399571052</v>
      </c>
      <c r="AA42" s="244">
        <f t="shared" si="226"/>
        <v>0.13751909391395861</v>
      </c>
      <c r="AB42" s="245">
        <f t="shared" si="226"/>
        <v>0.13923140107237184</v>
      </c>
      <c r="AC42" s="245">
        <f t="shared" si="226"/>
        <v>0.14119828750035687</v>
      </c>
      <c r="AD42" s="245">
        <f t="shared" ref="AD42:AI42" si="227">SUM(AD39/AD40)</f>
        <v>0.14335426044260718</v>
      </c>
      <c r="AE42" s="245">
        <f t="shared" si="227"/>
        <v>0.1461135474196634</v>
      </c>
      <c r="AF42" s="245">
        <f t="shared" si="227"/>
        <v>0.15015590286393443</v>
      </c>
      <c r="AG42" s="245">
        <f t="shared" si="227"/>
        <v>0.15566583006507603</v>
      </c>
      <c r="AH42" s="245">
        <f t="shared" si="227"/>
        <v>0.16228875950666649</v>
      </c>
      <c r="AI42" s="245">
        <f t="shared" si="227"/>
        <v>0.16992242817795844</v>
      </c>
      <c r="AJ42" s="245">
        <f t="shared" ref="AJ42:AP42" si="228">SUM(AJ39/AJ40)</f>
        <v>0.1770248415452825</v>
      </c>
      <c r="AK42" s="245">
        <f t="shared" si="228"/>
        <v>0.18398624170251521</v>
      </c>
      <c r="AL42" s="246">
        <f t="shared" si="228"/>
        <v>0.18923707946296481</v>
      </c>
      <c r="AM42" s="244">
        <f t="shared" si="228"/>
        <v>0.19622749730653472</v>
      </c>
      <c r="AN42" s="245">
        <f t="shared" si="228"/>
        <v>0.20132396500468999</v>
      </c>
      <c r="AO42" s="245">
        <f t="shared" si="228"/>
        <v>0.20769459343758656</v>
      </c>
      <c r="AP42" s="245">
        <f t="shared" si="228"/>
        <v>0.21581091826897139</v>
      </c>
      <c r="AQ42" s="245">
        <f t="shared" ref="AQ42:AX42" si="229">SUM(AQ39/AQ40)</f>
        <v>0.22490425238218734</v>
      </c>
      <c r="AR42" s="245">
        <f t="shared" si="229"/>
        <v>0.237123000687192</v>
      </c>
      <c r="AS42" s="245">
        <f t="shared" si="229"/>
        <v>0.2465913472249831</v>
      </c>
      <c r="AT42" s="245">
        <f t="shared" si="229"/>
        <v>0.25522100751825083</v>
      </c>
      <c r="AU42" s="245">
        <f t="shared" si="229"/>
        <v>0.26416014455535658</v>
      </c>
      <c r="AV42" s="245">
        <f t="shared" si="229"/>
        <v>0.27005036549812106</v>
      </c>
      <c r="AW42" s="245">
        <f t="shared" si="229"/>
        <v>0.27563329071838433</v>
      </c>
      <c r="AX42" s="246">
        <f t="shared" si="229"/>
        <v>0.27921779803469515</v>
      </c>
      <c r="AY42" s="244">
        <f t="shared" ref="AY42:BJ42" si="230">SUM(AY39/AY40)</f>
        <v>0.28320603545851786</v>
      </c>
      <c r="AZ42" s="245">
        <f t="shared" si="230"/>
        <v>0.28728767466118815</v>
      </c>
      <c r="BA42" s="245">
        <f t="shared" si="230"/>
        <v>0.29194488106985073</v>
      </c>
      <c r="BB42" s="245">
        <f t="shared" si="230"/>
        <v>0.29731173088989443</v>
      </c>
      <c r="BC42" s="245">
        <f t="shared" si="230"/>
        <v>0.30275363307589603</v>
      </c>
      <c r="BD42" s="245">
        <f t="shared" si="230"/>
        <v>0.30887494622845474</v>
      </c>
      <c r="BE42" s="245">
        <f t="shared" si="230"/>
        <v>0.31452174533202265</v>
      </c>
      <c r="BF42" s="245">
        <f t="shared" si="230"/>
        <v>0.32168065991565004</v>
      </c>
      <c r="BG42" s="245">
        <f t="shared" si="230"/>
        <v>0.32997710620459547</v>
      </c>
      <c r="BH42" s="245">
        <f t="shared" si="230"/>
        <v>0.33692913398738361</v>
      </c>
      <c r="BI42" s="245">
        <f t="shared" si="230"/>
        <v>0.34402698780520186</v>
      </c>
      <c r="BJ42" s="246">
        <f t="shared" si="230"/>
        <v>0.34971565744338101</v>
      </c>
      <c r="BK42" s="244">
        <f t="shared" ref="BK42:BP42" si="231">SUM(BK39/BK40)</f>
        <v>0.35502964187594299</v>
      </c>
      <c r="BL42" s="245">
        <f t="shared" si="231"/>
        <v>0.35999838202534545</v>
      </c>
      <c r="BM42" s="245">
        <f t="shared" si="231"/>
        <v>0.36572302834240972</v>
      </c>
      <c r="BN42" s="245">
        <f t="shared" si="231"/>
        <v>0.37227973250499419</v>
      </c>
      <c r="BO42" s="245">
        <f t="shared" si="231"/>
        <v>0.37763887365975984</v>
      </c>
      <c r="BP42" s="245">
        <f t="shared" si="231"/>
        <v>0.38175071064388055</v>
      </c>
      <c r="BQ42" s="245">
        <f t="shared" ref="BQ42:CB42" si="232">SUM(BQ39/BQ40)</f>
        <v>0.38531510446768691</v>
      </c>
      <c r="BR42" s="245">
        <f t="shared" si="232"/>
        <v>0.38812827300697267</v>
      </c>
      <c r="BS42" s="245">
        <f t="shared" si="232"/>
        <v>0.39027793571604674</v>
      </c>
      <c r="BT42" s="245">
        <f t="shared" si="232"/>
        <v>0.39205219953693959</v>
      </c>
      <c r="BU42" s="245">
        <f t="shared" si="232"/>
        <v>0.39367332280774409</v>
      </c>
      <c r="BV42" s="246">
        <f t="shared" si="232"/>
        <v>0.39554239372267225</v>
      </c>
      <c r="BW42" s="244">
        <f t="shared" si="232"/>
        <v>0.39679091043291664</v>
      </c>
      <c r="BX42" s="245">
        <f t="shared" si="232"/>
        <v>0.39868679274033147</v>
      </c>
      <c r="BY42" s="245">
        <f t="shared" si="232"/>
        <v>0.40040887200661673</v>
      </c>
      <c r="BZ42" s="245">
        <f t="shared" si="232"/>
        <v>0.40249858880957423</v>
      </c>
      <c r="CA42" s="245">
        <f t="shared" si="232"/>
        <v>0.41014928643751936</v>
      </c>
      <c r="CB42" s="245">
        <f t="shared" si="232"/>
        <v>0.40490373265263302</v>
      </c>
      <c r="CC42" s="245">
        <f t="shared" ref="CC42:CK42" si="233">SUM(CC39/CC40)</f>
        <v>0.40691230753861113</v>
      </c>
      <c r="CD42" s="245">
        <f t="shared" si="233"/>
        <v>0.40718993443831708</v>
      </c>
      <c r="CE42" s="245">
        <f t="shared" si="233"/>
        <v>0.40677509723480548</v>
      </c>
      <c r="CF42" s="245">
        <f t="shared" si="233"/>
        <v>0.40752399153453134</v>
      </c>
      <c r="CG42" s="245">
        <f t="shared" si="233"/>
        <v>0.408334839818914</v>
      </c>
      <c r="CH42" s="246">
        <f t="shared" si="233"/>
        <v>0.40956602646535528</v>
      </c>
      <c r="CI42" s="244">
        <f t="shared" si="233"/>
        <v>0.41209724759560462</v>
      </c>
      <c r="CJ42" s="245">
        <f t="shared" si="233"/>
        <v>0.41114840490605098</v>
      </c>
      <c r="CK42" s="245">
        <f t="shared" si="233"/>
        <v>0.41123526335774896</v>
      </c>
      <c r="CL42" s="245">
        <f t="shared" ref="CL42:CQ42" si="234">SUM(CL39/CL40)</f>
        <v>0.41223428631466941</v>
      </c>
      <c r="CM42" s="245">
        <f t="shared" si="234"/>
        <v>0.41430485413592194</v>
      </c>
      <c r="CN42" s="245">
        <f t="shared" si="234"/>
        <v>0.41645611182836834</v>
      </c>
      <c r="CO42" s="245">
        <f t="shared" si="234"/>
        <v>0.41993264886854431</v>
      </c>
      <c r="CP42" s="245">
        <f t="shared" si="234"/>
        <v>0.42392472656391694</v>
      </c>
      <c r="CQ42" s="245">
        <f t="shared" si="234"/>
        <v>0.42901854161845832</v>
      </c>
      <c r="CR42" s="245">
        <f t="shared" ref="CR42:DJ42" si="235">SUM(CR39/CR40)</f>
        <v>0.43268773051083892</v>
      </c>
      <c r="CS42" s="245">
        <f t="shared" si="235"/>
        <v>0.43593920741219616</v>
      </c>
      <c r="CT42" s="246">
        <f t="shared" si="235"/>
        <v>0.43923898311444892</v>
      </c>
      <c r="CU42" s="245">
        <f t="shared" si="235"/>
        <v>0.44153521264602297</v>
      </c>
      <c r="CV42" s="245">
        <f t="shared" si="235"/>
        <v>0.44545544801615661</v>
      </c>
      <c r="CW42" s="245">
        <f t="shared" si="235"/>
        <v>0.44904553590758484</v>
      </c>
      <c r="CX42" s="245">
        <f t="shared" si="235"/>
        <v>0.45172086584301413</v>
      </c>
      <c r="CY42" s="245">
        <f t="shared" si="235"/>
        <v>0.45488343395836778</v>
      </c>
      <c r="CZ42" s="245">
        <f t="shared" si="235"/>
        <v>0.45857507028175371</v>
      </c>
      <c r="DA42" s="245">
        <f t="shared" si="235"/>
        <v>0.46298527936261691</v>
      </c>
      <c r="DB42" s="245">
        <f t="shared" si="235"/>
        <v>0.46779970208646815</v>
      </c>
      <c r="DC42" s="245">
        <f t="shared" si="235"/>
        <v>0.47252736496854625</v>
      </c>
      <c r="DD42" s="245">
        <f t="shared" si="235"/>
        <v>0.47734513525846184</v>
      </c>
      <c r="DE42" s="245">
        <f t="shared" si="235"/>
        <v>0.48162649775496508</v>
      </c>
      <c r="DF42" s="246">
        <f t="shared" si="235"/>
        <v>0.48546196826173693</v>
      </c>
      <c r="DG42" s="245">
        <f t="shared" si="235"/>
        <v>0.48883360382475183</v>
      </c>
      <c r="DH42" s="245">
        <f t="shared" si="235"/>
        <v>0.49327256049881135</v>
      </c>
      <c r="DI42" s="245">
        <f t="shared" si="235"/>
        <v>0.49789642436149312</v>
      </c>
      <c r="DJ42" s="245">
        <f t="shared" si="235"/>
        <v>0.50241009832296601</v>
      </c>
      <c r="DK42" s="245">
        <f t="shared" ref="DK42:FK42" si="236">SUM(DK39/DK40)</f>
        <v>0.50612566513365453</v>
      </c>
      <c r="DL42" s="245">
        <f t="shared" si="236"/>
        <v>0.51054002374350993</v>
      </c>
      <c r="DM42" s="245">
        <f t="shared" si="236"/>
        <v>0.51765463394625644</v>
      </c>
      <c r="DN42" s="245">
        <f t="shared" si="236"/>
        <v>0.52111715300318451</v>
      </c>
      <c r="DO42" s="245">
        <f t="shared" si="236"/>
        <v>0.52539657061111156</v>
      </c>
      <c r="DP42" s="245">
        <f t="shared" si="236"/>
        <v>0.52963576138222213</v>
      </c>
      <c r="DQ42" s="245">
        <f t="shared" si="236"/>
        <v>0.53318327228704976</v>
      </c>
      <c r="DR42" s="245">
        <f t="shared" si="236"/>
        <v>0.53620730829804475</v>
      </c>
      <c r="DS42" s="245">
        <f t="shared" si="236"/>
        <v>0.53935383920415692</v>
      </c>
      <c r="DT42" s="245">
        <f t="shared" si="236"/>
        <v>0.54244271845991032</v>
      </c>
      <c r="DU42" s="245">
        <f t="shared" si="236"/>
        <v>0.54545200010950645</v>
      </c>
      <c r="DV42" s="357">
        <f t="shared" si="236"/>
        <v>0.54890289547067683</v>
      </c>
      <c r="DW42" s="357">
        <f t="shared" si="236"/>
        <v>0.55122954509470334</v>
      </c>
      <c r="DX42" s="357">
        <f t="shared" si="236"/>
        <v>0.5540070075381115</v>
      </c>
      <c r="DY42" s="357">
        <f t="shared" si="236"/>
        <v>0.55627341296984389</v>
      </c>
      <c r="DZ42" s="357">
        <f t="shared" si="236"/>
        <v>0.55881065139694763</v>
      </c>
      <c r="EA42" s="357">
        <f t="shared" si="236"/>
        <v>0.56128007831632287</v>
      </c>
      <c r="EB42" s="357">
        <f t="shared" si="236"/>
        <v>0.56344323225303661</v>
      </c>
      <c r="EC42" s="357">
        <f t="shared" si="236"/>
        <v>0.56557311752591322</v>
      </c>
      <c r="ED42" s="357">
        <f t="shared" si="236"/>
        <v>0.56689822076263252</v>
      </c>
      <c r="EE42" s="357">
        <f t="shared" si="236"/>
        <v>0.56841040539944798</v>
      </c>
      <c r="EF42" s="357">
        <f t="shared" si="236"/>
        <v>0.57053874727745291</v>
      </c>
      <c r="EG42" s="357">
        <f t="shared" si="236"/>
        <v>0.57298833226875556</v>
      </c>
      <c r="EH42" s="357">
        <f t="shared" si="236"/>
        <v>0.57564657428363653</v>
      </c>
      <c r="EI42" s="357">
        <f t="shared" si="236"/>
        <v>0.57766330461353965</v>
      </c>
      <c r="EJ42" s="357">
        <f t="shared" si="236"/>
        <v>0.57960525409222374</v>
      </c>
      <c r="EK42" s="357">
        <f t="shared" si="236"/>
        <v>0.58194197360712341</v>
      </c>
      <c r="EL42" s="357">
        <f t="shared" si="236"/>
        <v>0.58392860470223906</v>
      </c>
      <c r="EM42" s="357">
        <f t="shared" si="236"/>
        <v>0.58546410860672315</v>
      </c>
      <c r="EN42" s="357">
        <f t="shared" si="236"/>
        <v>0.58739623249290318</v>
      </c>
      <c r="EO42" s="357">
        <f t="shared" si="236"/>
        <v>0.5892085206377955</v>
      </c>
      <c r="EP42" s="357">
        <f t="shared" si="236"/>
        <v>0.59024774475786368</v>
      </c>
      <c r="EQ42" s="357">
        <f t="shared" si="236"/>
        <v>0.59144093390213692</v>
      </c>
      <c r="ER42" s="357">
        <f t="shared" si="236"/>
        <v>0.59366204435463166</v>
      </c>
      <c r="ES42" s="357">
        <f t="shared" si="236"/>
        <v>0.59588208986108981</v>
      </c>
      <c r="ET42" s="357">
        <f t="shared" si="236"/>
        <v>0.59768057877067282</v>
      </c>
      <c r="EU42" s="357">
        <f t="shared" si="236"/>
        <v>0.59904457702609848</v>
      </c>
      <c r="EV42" s="357">
        <f t="shared" si="236"/>
        <v>0.60076613878143137</v>
      </c>
      <c r="EW42" s="357">
        <f t="shared" si="236"/>
        <v>0.60296357962216784</v>
      </c>
      <c r="EX42" s="357">
        <f t="shared" si="236"/>
        <v>0.60543174761165097</v>
      </c>
      <c r="EY42" s="354">
        <f t="shared" si="236"/>
        <v>0.60732058981003967</v>
      </c>
      <c r="EZ42" s="354">
        <f t="shared" si="236"/>
        <v>0.60884407352083914</v>
      </c>
      <c r="FA42" s="354">
        <f t="shared" si="236"/>
        <v>0.61028502108652538</v>
      </c>
      <c r="FB42" s="354">
        <f t="shared" si="236"/>
        <v>0.61160533564439357</v>
      </c>
      <c r="FC42" s="354">
        <f t="shared" si="236"/>
        <v>0.61235745559473109</v>
      </c>
      <c r="FD42" s="354">
        <f t="shared" si="236"/>
        <v>0.61244877685520493</v>
      </c>
      <c r="FE42" s="354">
        <f t="shared" si="236"/>
        <v>0.61349911710484539</v>
      </c>
      <c r="FF42" s="354">
        <f t="shared" si="236"/>
        <v>0.61524006125475517</v>
      </c>
      <c r="FG42" s="354">
        <f t="shared" si="236"/>
        <v>0.61685345601556751</v>
      </c>
      <c r="FH42" s="354">
        <f t="shared" si="236"/>
        <v>0.61876657196546414</v>
      </c>
      <c r="FI42" s="354">
        <f t="shared" si="236"/>
        <v>0.62016718275653604</v>
      </c>
      <c r="FJ42" s="354">
        <f t="shared" si="236"/>
        <v>0.62172142488371829</v>
      </c>
      <c r="FK42" s="354">
        <f t="shared" si="236"/>
        <v>0.62331112533241473</v>
      </c>
    </row>
    <row r="43" spans="1:170" s="68" customFormat="1" x14ac:dyDescent="0.25">
      <c r="B43" s="221"/>
      <c r="DF43" s="223"/>
      <c r="DG43" s="69"/>
      <c r="DT43" s="297"/>
      <c r="DZ43" s="297"/>
      <c r="EE43" s="297"/>
    </row>
    <row r="44" spans="1:170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70" s="68" customFormat="1" x14ac:dyDescent="0.25">
      <c r="C45" s="557" t="s">
        <v>79</v>
      </c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7"/>
      <c r="O45" s="557" t="s">
        <v>79</v>
      </c>
      <c r="P45" s="557"/>
      <c r="Q45" s="557"/>
      <c r="R45" s="557"/>
      <c r="S45" s="557"/>
      <c r="T45" s="557"/>
      <c r="U45" s="557"/>
      <c r="V45" s="557"/>
      <c r="W45" s="557"/>
      <c r="X45" s="557"/>
      <c r="Y45" s="557"/>
      <c r="Z45" s="557"/>
      <c r="AA45" s="557" t="s">
        <v>79</v>
      </c>
      <c r="AB45" s="557"/>
      <c r="AC45" s="557"/>
      <c r="AD45" s="557"/>
      <c r="AE45" s="557"/>
      <c r="AF45" s="557"/>
      <c r="AG45" s="557"/>
      <c r="AH45" s="557"/>
      <c r="AI45" s="557"/>
      <c r="AJ45" s="557"/>
      <c r="AK45" s="557"/>
      <c r="AL45" s="557"/>
      <c r="AM45" s="557" t="s">
        <v>79</v>
      </c>
      <c r="AN45" s="557"/>
      <c r="AO45" s="557"/>
      <c r="AP45" s="557"/>
      <c r="AQ45" s="557"/>
      <c r="AR45" s="557"/>
      <c r="AS45" s="557"/>
      <c r="AT45" s="557"/>
      <c r="AU45" s="557"/>
      <c r="AV45" s="557"/>
      <c r="AW45" s="557"/>
      <c r="AX45" s="557"/>
      <c r="AY45" s="557" t="s">
        <v>79</v>
      </c>
      <c r="AZ45" s="557"/>
      <c r="BA45" s="557"/>
      <c r="BB45" s="557"/>
      <c r="BC45" s="557"/>
      <c r="BD45" s="557"/>
      <c r="BE45" s="557"/>
      <c r="BF45" s="557"/>
      <c r="BG45" s="557"/>
      <c r="BH45" s="557"/>
      <c r="BI45" s="557"/>
      <c r="BJ45" s="557"/>
      <c r="BK45" s="557" t="s">
        <v>79</v>
      </c>
      <c r="BL45" s="557"/>
      <c r="BM45" s="557"/>
      <c r="BN45" s="557"/>
      <c r="BO45" s="557"/>
      <c r="BP45" s="557"/>
      <c r="BQ45" s="557"/>
      <c r="BR45" s="557"/>
      <c r="BS45" s="557"/>
      <c r="BT45" s="557"/>
      <c r="BU45" s="557"/>
      <c r="BV45" s="557"/>
      <c r="BW45" s="557" t="s">
        <v>79</v>
      </c>
      <c r="BX45" s="557"/>
      <c r="BY45" s="557"/>
      <c r="BZ45" s="557"/>
      <c r="CA45" s="557"/>
      <c r="CB45" s="557"/>
      <c r="CC45" s="557"/>
      <c r="CD45" s="557"/>
      <c r="CE45" s="557"/>
      <c r="CF45" s="557"/>
      <c r="CG45" s="557"/>
      <c r="CH45" s="557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57" t="s">
        <v>79</v>
      </c>
      <c r="CV45" s="557"/>
      <c r="CW45" s="557"/>
      <c r="CX45" s="557"/>
      <c r="CY45" s="557"/>
      <c r="CZ45" s="557"/>
      <c r="DA45" s="557"/>
      <c r="DB45" s="557"/>
      <c r="DC45" s="557"/>
      <c r="DD45" s="557"/>
      <c r="DE45" s="557"/>
      <c r="DF45" s="557"/>
      <c r="DG45" s="557" t="s">
        <v>79</v>
      </c>
      <c r="DH45" s="557"/>
      <c r="DI45" s="557"/>
      <c r="DJ45" s="557"/>
      <c r="DK45" s="557"/>
      <c r="DL45" s="557"/>
      <c r="DM45" s="557"/>
      <c r="DN45" s="557"/>
      <c r="DO45" s="557"/>
      <c r="DP45" s="557"/>
      <c r="DQ45" s="557"/>
      <c r="DR45" s="557"/>
      <c r="DS45" s="557" t="s">
        <v>79</v>
      </c>
      <c r="DT45" s="557"/>
      <c r="DU45" s="557"/>
      <c r="DV45" s="557"/>
      <c r="DW45" s="557"/>
      <c r="DX45" s="557"/>
      <c r="DY45" s="557"/>
      <c r="DZ45" s="557"/>
      <c r="EA45" s="557"/>
      <c r="EB45" s="557"/>
      <c r="EC45" s="557"/>
      <c r="ED45" s="557"/>
      <c r="EE45" s="557" t="s">
        <v>79</v>
      </c>
      <c r="EF45" s="557"/>
      <c r="EG45" s="557"/>
      <c r="EH45" s="557"/>
      <c r="EI45" s="557"/>
      <c r="EJ45" s="557"/>
      <c r="EK45" s="557"/>
      <c r="EL45" s="557"/>
      <c r="EM45" s="557"/>
      <c r="EN45" s="557"/>
      <c r="EO45" s="557"/>
      <c r="EP45" s="557"/>
      <c r="EQ45" s="557" t="s">
        <v>79</v>
      </c>
      <c r="ER45" s="557"/>
      <c r="ES45" s="557"/>
      <c r="ET45" s="557"/>
      <c r="EU45" s="557"/>
      <c r="EV45" s="557"/>
      <c r="EW45" s="557"/>
      <c r="EX45" s="557"/>
      <c r="EY45" s="557"/>
      <c r="EZ45" s="557"/>
      <c r="FA45" s="557"/>
      <c r="FB45" s="557"/>
      <c r="FC45" s="557" t="s">
        <v>79</v>
      </c>
      <c r="FD45" s="557"/>
      <c r="FE45" s="557"/>
      <c r="FF45" s="557"/>
      <c r="FG45" s="557"/>
      <c r="FH45" s="557"/>
      <c r="FI45" s="557"/>
      <c r="FJ45" s="557"/>
      <c r="FK45" s="557"/>
      <c r="FL45" s="557"/>
      <c r="FM45" s="557"/>
      <c r="FN45" s="557"/>
    </row>
    <row r="46" spans="1:170" s="68" customFormat="1" ht="13.8" thickBot="1" x14ac:dyDescent="0.3">
      <c r="C46" s="557" t="s">
        <v>86</v>
      </c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557" t="s">
        <v>86</v>
      </c>
      <c r="P46" s="557"/>
      <c r="Q46" s="557"/>
      <c r="R46" s="557"/>
      <c r="S46" s="557"/>
      <c r="T46" s="557"/>
      <c r="U46" s="557"/>
      <c r="V46" s="557"/>
      <c r="W46" s="557"/>
      <c r="X46" s="557"/>
      <c r="Y46" s="557"/>
      <c r="Z46" s="557"/>
      <c r="AA46" s="557" t="s">
        <v>86</v>
      </c>
      <c r="AB46" s="557"/>
      <c r="AC46" s="557"/>
      <c r="AD46" s="557"/>
      <c r="AE46" s="557"/>
      <c r="AF46" s="557"/>
      <c r="AG46" s="557"/>
      <c r="AH46" s="557"/>
      <c r="AI46" s="557"/>
      <c r="AJ46" s="557"/>
      <c r="AK46" s="557"/>
      <c r="AL46" s="557"/>
      <c r="AM46" s="557" t="s">
        <v>86</v>
      </c>
      <c r="AN46" s="557"/>
      <c r="AO46" s="557"/>
      <c r="AP46" s="557"/>
      <c r="AQ46" s="557"/>
      <c r="AR46" s="557"/>
      <c r="AS46" s="557"/>
      <c r="AT46" s="557"/>
      <c r="AU46" s="557"/>
      <c r="AV46" s="557"/>
      <c r="AW46" s="557"/>
      <c r="AX46" s="557"/>
      <c r="AY46" s="557" t="s">
        <v>86</v>
      </c>
      <c r="AZ46" s="557"/>
      <c r="BA46" s="557"/>
      <c r="BB46" s="557"/>
      <c r="BC46" s="557"/>
      <c r="BD46" s="557"/>
      <c r="BE46" s="557"/>
      <c r="BF46" s="557"/>
      <c r="BG46" s="557"/>
      <c r="BH46" s="557"/>
      <c r="BI46" s="557"/>
      <c r="BJ46" s="557"/>
      <c r="BK46" s="557" t="s">
        <v>86</v>
      </c>
      <c r="BL46" s="557"/>
      <c r="BM46" s="557"/>
      <c r="BN46" s="557"/>
      <c r="BO46" s="557"/>
      <c r="BP46" s="557"/>
      <c r="BQ46" s="557"/>
      <c r="BR46" s="557"/>
      <c r="BS46" s="557"/>
      <c r="BT46" s="557"/>
      <c r="BU46" s="557"/>
      <c r="BV46" s="557"/>
      <c r="BW46" s="557" t="s">
        <v>86</v>
      </c>
      <c r="BX46" s="557"/>
      <c r="BY46" s="557"/>
      <c r="BZ46" s="557"/>
      <c r="CA46" s="557"/>
      <c r="CB46" s="557"/>
      <c r="CC46" s="557"/>
      <c r="CD46" s="557"/>
      <c r="CE46" s="557"/>
      <c r="CF46" s="557"/>
      <c r="CG46" s="557"/>
      <c r="CH46" s="557"/>
      <c r="CI46" s="557" t="s">
        <v>86</v>
      </c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57" t="s">
        <v>86</v>
      </c>
      <c r="CV46" s="557"/>
      <c r="CW46" s="557"/>
      <c r="CX46" s="557"/>
      <c r="CY46" s="557"/>
      <c r="CZ46" s="557"/>
      <c r="DA46" s="557"/>
      <c r="DB46" s="557"/>
      <c r="DC46" s="557"/>
      <c r="DD46" s="557"/>
      <c r="DE46" s="557"/>
      <c r="DF46" s="557"/>
      <c r="DG46" s="557" t="s">
        <v>86</v>
      </c>
      <c r="DH46" s="557"/>
      <c r="DI46" s="557"/>
      <c r="DJ46" s="557"/>
      <c r="DK46" s="557"/>
      <c r="DL46" s="557"/>
      <c r="DM46" s="557"/>
      <c r="DN46" s="557"/>
      <c r="DO46" s="557"/>
      <c r="DP46" s="557"/>
      <c r="DQ46" s="557"/>
      <c r="DR46" s="557"/>
      <c r="DS46" s="557" t="s">
        <v>86</v>
      </c>
      <c r="DT46" s="557"/>
      <c r="DU46" s="557"/>
      <c r="DV46" s="557"/>
      <c r="DW46" s="557"/>
      <c r="DX46" s="557"/>
      <c r="DY46" s="557"/>
      <c r="DZ46" s="557"/>
      <c r="EA46" s="557"/>
      <c r="EB46" s="557"/>
      <c r="EC46" s="557"/>
      <c r="ED46" s="557"/>
      <c r="EE46" s="557" t="s">
        <v>86</v>
      </c>
      <c r="EF46" s="557"/>
      <c r="EG46" s="557"/>
      <c r="EH46" s="557"/>
      <c r="EI46" s="557"/>
      <c r="EJ46" s="557"/>
      <c r="EK46" s="557"/>
      <c r="EL46" s="557"/>
      <c r="EM46" s="557"/>
      <c r="EN46" s="557"/>
      <c r="EO46" s="557"/>
      <c r="EP46" s="557"/>
      <c r="EQ46" s="557" t="s">
        <v>86</v>
      </c>
      <c r="ER46" s="557"/>
      <c r="ES46" s="557"/>
      <c r="ET46" s="557"/>
      <c r="EU46" s="557"/>
      <c r="EV46" s="557"/>
      <c r="EW46" s="557"/>
      <c r="EX46" s="557"/>
      <c r="EY46" s="557"/>
      <c r="EZ46" s="557"/>
      <c r="FA46" s="557"/>
      <c r="FB46" s="557"/>
      <c r="FC46" s="557" t="s">
        <v>86</v>
      </c>
      <c r="FD46" s="557"/>
      <c r="FE46" s="557"/>
      <c r="FF46" s="557"/>
      <c r="FG46" s="557"/>
      <c r="FH46" s="557"/>
      <c r="FI46" s="557"/>
      <c r="FJ46" s="557"/>
      <c r="FK46" s="557"/>
      <c r="FL46" s="557"/>
      <c r="FM46" s="557"/>
      <c r="FN46" s="557"/>
    </row>
    <row r="47" spans="1:170" s="270" customFormat="1" ht="13.8" thickBot="1" x14ac:dyDescent="0.3">
      <c r="C47" s="554">
        <v>2002</v>
      </c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6"/>
      <c r="O47" s="554">
        <v>2003</v>
      </c>
      <c r="P47" s="555"/>
      <c r="Q47" s="555"/>
      <c r="R47" s="555"/>
      <c r="S47" s="555"/>
      <c r="T47" s="555"/>
      <c r="U47" s="555"/>
      <c r="V47" s="555"/>
      <c r="W47" s="555"/>
      <c r="X47" s="555"/>
      <c r="Y47" s="555"/>
      <c r="Z47" s="556"/>
      <c r="AA47" s="554">
        <v>2004</v>
      </c>
      <c r="AB47" s="555"/>
      <c r="AC47" s="555"/>
      <c r="AD47" s="555"/>
      <c r="AE47" s="555"/>
      <c r="AF47" s="555"/>
      <c r="AG47" s="555"/>
      <c r="AH47" s="555"/>
      <c r="AI47" s="555"/>
      <c r="AJ47" s="555"/>
      <c r="AK47" s="555"/>
      <c r="AL47" s="556"/>
      <c r="AM47" s="554">
        <v>2005</v>
      </c>
      <c r="AN47" s="555"/>
      <c r="AO47" s="555"/>
      <c r="AP47" s="555"/>
      <c r="AQ47" s="555"/>
      <c r="AR47" s="555"/>
      <c r="AS47" s="555"/>
      <c r="AT47" s="555"/>
      <c r="AU47" s="555"/>
      <c r="AV47" s="555"/>
      <c r="AW47" s="555"/>
      <c r="AX47" s="556"/>
      <c r="AY47" s="554">
        <v>2006</v>
      </c>
      <c r="AZ47" s="555"/>
      <c r="BA47" s="555"/>
      <c r="BB47" s="555"/>
      <c r="BC47" s="555"/>
      <c r="BD47" s="555"/>
      <c r="BE47" s="555"/>
      <c r="BF47" s="555"/>
      <c r="BG47" s="555"/>
      <c r="BH47" s="555"/>
      <c r="BI47" s="555"/>
      <c r="BJ47" s="556"/>
      <c r="BK47" s="554">
        <v>2007</v>
      </c>
      <c r="BL47" s="555"/>
      <c r="BM47" s="555"/>
      <c r="BN47" s="555"/>
      <c r="BO47" s="555"/>
      <c r="BP47" s="555"/>
      <c r="BQ47" s="555"/>
      <c r="BR47" s="555"/>
      <c r="BS47" s="555"/>
      <c r="BT47" s="555"/>
      <c r="BU47" s="555"/>
      <c r="BV47" s="556"/>
      <c r="BW47" s="554">
        <v>2008</v>
      </c>
      <c r="BX47" s="555"/>
      <c r="BY47" s="555"/>
      <c r="BZ47" s="555"/>
      <c r="CA47" s="555"/>
      <c r="CB47" s="555"/>
      <c r="CC47" s="555"/>
      <c r="CD47" s="555"/>
      <c r="CE47" s="555"/>
      <c r="CF47" s="555"/>
      <c r="CG47" s="555"/>
      <c r="CH47" s="556"/>
      <c r="CI47" s="554">
        <v>2009</v>
      </c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6"/>
      <c r="CU47" s="554">
        <v>2010</v>
      </c>
      <c r="CV47" s="555"/>
      <c r="CW47" s="555"/>
      <c r="CX47" s="555"/>
      <c r="CY47" s="555"/>
      <c r="CZ47" s="555"/>
      <c r="DA47" s="555"/>
      <c r="DB47" s="555"/>
      <c r="DC47" s="555"/>
      <c r="DD47" s="555"/>
      <c r="DE47" s="555"/>
      <c r="DF47" s="556"/>
      <c r="DG47" s="554">
        <v>2011</v>
      </c>
      <c r="DH47" s="555"/>
      <c r="DI47" s="555"/>
      <c r="DJ47" s="555"/>
      <c r="DK47" s="555"/>
      <c r="DL47" s="555"/>
      <c r="DM47" s="555"/>
      <c r="DN47" s="555"/>
      <c r="DO47" s="555"/>
      <c r="DP47" s="555"/>
      <c r="DQ47" s="555"/>
      <c r="DR47" s="556"/>
      <c r="DS47" s="554">
        <v>2012</v>
      </c>
      <c r="DT47" s="555"/>
      <c r="DU47" s="555"/>
      <c r="DV47" s="555"/>
      <c r="DW47" s="555"/>
      <c r="DX47" s="555"/>
      <c r="DY47" s="555"/>
      <c r="DZ47" s="555"/>
      <c r="EA47" s="555"/>
      <c r="EB47" s="555"/>
      <c r="EC47" s="555"/>
      <c r="ED47" s="556"/>
      <c r="EE47" s="554">
        <v>2013</v>
      </c>
      <c r="EF47" s="555"/>
      <c r="EG47" s="555"/>
      <c r="EH47" s="555"/>
      <c r="EI47" s="555"/>
      <c r="EJ47" s="555"/>
      <c r="EK47" s="555"/>
      <c r="EL47" s="555"/>
      <c r="EM47" s="555"/>
      <c r="EN47" s="555"/>
      <c r="EO47" s="555"/>
      <c r="EP47" s="556"/>
      <c r="EQ47" s="554">
        <v>2014</v>
      </c>
      <c r="ER47" s="555"/>
      <c r="ES47" s="555"/>
      <c r="ET47" s="555"/>
      <c r="EU47" s="555"/>
      <c r="EV47" s="555"/>
      <c r="EW47" s="555"/>
      <c r="EX47" s="555"/>
      <c r="EY47" s="555"/>
      <c r="EZ47" s="555"/>
      <c r="FA47" s="555"/>
      <c r="FB47" s="556"/>
      <c r="FC47" s="554">
        <v>2015</v>
      </c>
      <c r="FD47" s="555"/>
      <c r="FE47" s="555"/>
      <c r="FF47" s="555"/>
      <c r="FG47" s="555"/>
      <c r="FH47" s="555"/>
      <c r="FI47" s="555"/>
      <c r="FJ47" s="555"/>
      <c r="FK47" s="555"/>
      <c r="FL47" s="555"/>
      <c r="FM47" s="555"/>
      <c r="FN47" s="556"/>
    </row>
    <row r="48" spans="1:170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</row>
    <row r="49" spans="2:167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67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67" s="68" customFormat="1" x14ac:dyDescent="0.25">
      <c r="B51" s="87" t="s">
        <v>1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</row>
    <row r="52" spans="2:167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</row>
    <row r="53" spans="2:167" s="68" customFormat="1" ht="13.8" thickTop="1" x14ac:dyDescent="0.25">
      <c r="B53" s="87" t="s">
        <v>9</v>
      </c>
      <c r="C53" s="105">
        <f t="shared" ref="C53:Q53" si="237">SUM(C51:C52)</f>
        <v>2250193.8360000001</v>
      </c>
      <c r="D53" s="94">
        <f t="shared" si="237"/>
        <v>2305215.0260000001</v>
      </c>
      <c r="E53" s="94">
        <f t="shared" si="237"/>
        <v>2818944.5950000002</v>
      </c>
      <c r="F53" s="94">
        <f t="shared" si="237"/>
        <v>2307484.2430000002</v>
      </c>
      <c r="G53" s="94">
        <f t="shared" si="237"/>
        <v>2532275.5470000003</v>
      </c>
      <c r="H53" s="94">
        <f t="shared" si="237"/>
        <v>3230115.463</v>
      </c>
      <c r="I53" s="94">
        <f t="shared" si="237"/>
        <v>3929337.767</v>
      </c>
      <c r="J53" s="94">
        <f t="shared" si="237"/>
        <v>4383302.3640000001</v>
      </c>
      <c r="K53" s="94">
        <f t="shared" si="237"/>
        <v>4502865.8509999989</v>
      </c>
      <c r="L53" s="94">
        <f t="shared" si="237"/>
        <v>3101013.0890000002</v>
      </c>
      <c r="M53" s="94">
        <f t="shared" si="237"/>
        <v>2171170.6329999999</v>
      </c>
      <c r="N53" s="107">
        <f t="shared" si="237"/>
        <v>2732929.8760000002</v>
      </c>
      <c r="O53" s="105">
        <f t="shared" si="237"/>
        <v>3185153</v>
      </c>
      <c r="P53" s="94">
        <f t="shared" si="237"/>
        <v>3317818</v>
      </c>
      <c r="Q53" s="94">
        <f t="shared" si="237"/>
        <v>2928353</v>
      </c>
      <c r="R53" s="94">
        <f t="shared" ref="R53:W53" si="238">SUM(R51:R52)</f>
        <v>2109135.4959999998</v>
      </c>
      <c r="S53" s="94">
        <f t="shared" si="238"/>
        <v>2588095.9369999995</v>
      </c>
      <c r="T53" s="94">
        <f t="shared" si="238"/>
        <v>3266477.9960000003</v>
      </c>
      <c r="U53" s="94">
        <f t="shared" si="238"/>
        <v>4125434.0360000003</v>
      </c>
      <c r="V53" s="94">
        <f t="shared" si="238"/>
        <v>4864845.148</v>
      </c>
      <c r="W53" s="94">
        <f t="shared" si="238"/>
        <v>4002983.2940000002</v>
      </c>
      <c r="X53" s="94">
        <f t="shared" ref="X53:AL53" si="239">SUM(X51:X52)</f>
        <v>2731103</v>
      </c>
      <c r="Y53" s="94">
        <f t="shared" si="239"/>
        <v>2280947</v>
      </c>
      <c r="Z53" s="107">
        <f t="shared" si="239"/>
        <v>2623847</v>
      </c>
      <c r="AA53" s="105">
        <f t="shared" si="239"/>
        <v>3105412.5</v>
      </c>
      <c r="AB53" s="94">
        <f t="shared" si="239"/>
        <v>3151375.8000000003</v>
      </c>
      <c r="AC53" s="94">
        <f t="shared" si="239"/>
        <v>2623340.5</v>
      </c>
      <c r="AD53" s="94">
        <f t="shared" si="239"/>
        <v>2150450.4</v>
      </c>
      <c r="AE53" s="94">
        <f t="shared" si="239"/>
        <v>2417910.7999999998</v>
      </c>
      <c r="AF53" s="94">
        <f t="shared" si="239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39"/>
        <v>2941015.398</v>
      </c>
      <c r="AK53" s="94">
        <f t="shared" si="239"/>
        <v>2368320.0949999997</v>
      </c>
      <c r="AL53" s="107">
        <f t="shared" si="239"/>
        <v>2584697.3760000002</v>
      </c>
      <c r="AM53" s="105">
        <f t="shared" ref="AM53:AR53" si="240">SUM(AM51:AM52)</f>
        <v>3271988</v>
      </c>
      <c r="AN53" s="94">
        <f t="shared" si="240"/>
        <v>2909739</v>
      </c>
      <c r="AO53" s="94">
        <f t="shared" si="240"/>
        <v>2549868</v>
      </c>
      <c r="AP53" s="94">
        <f t="shared" si="240"/>
        <v>2188001.9</v>
      </c>
      <c r="AQ53" s="94">
        <f t="shared" si="240"/>
        <v>2251820.2999999998</v>
      </c>
      <c r="AR53" s="94">
        <f t="shared" si="240"/>
        <v>3654801.9</v>
      </c>
      <c r="AS53" s="94">
        <f t="shared" ref="AS53:AX53" si="241">SUM(AS51:AS52)</f>
        <v>4551336.5</v>
      </c>
      <c r="AT53" s="94">
        <f t="shared" si="241"/>
        <v>4322259.5999999996</v>
      </c>
      <c r="AU53" s="94">
        <f t="shared" si="241"/>
        <v>4735854</v>
      </c>
      <c r="AV53" s="94">
        <f t="shared" si="241"/>
        <v>3507650.8</v>
      </c>
      <c r="AW53" s="94">
        <f t="shared" si="241"/>
        <v>2247139.9</v>
      </c>
      <c r="AX53" s="107">
        <f t="shared" si="241"/>
        <v>2818975.4</v>
      </c>
      <c r="AY53" s="105">
        <f t="shared" ref="AY53:BJ53" si="242">SUM(AY51:AY52)</f>
        <v>2955271.8</v>
      </c>
      <c r="AZ53" s="94">
        <f t="shared" si="242"/>
        <v>2468819.1</v>
      </c>
      <c r="BA53" s="94">
        <f t="shared" si="242"/>
        <v>2613592.5</v>
      </c>
      <c r="BB53" s="94">
        <f t="shared" si="242"/>
        <v>2456745</v>
      </c>
      <c r="BC53" s="94">
        <f t="shared" si="242"/>
        <v>2652587</v>
      </c>
      <c r="BD53" s="94">
        <f t="shared" si="242"/>
        <v>3821254</v>
      </c>
      <c r="BE53" s="94">
        <f t="shared" si="242"/>
        <v>4358689.9000000004</v>
      </c>
      <c r="BF53" s="94">
        <f t="shared" si="242"/>
        <v>4980777.0999999996</v>
      </c>
      <c r="BG53" s="94">
        <f t="shared" si="242"/>
        <v>4565344.9000000004</v>
      </c>
      <c r="BH53" s="94">
        <f t="shared" si="242"/>
        <v>2932475.9</v>
      </c>
      <c r="BI53" s="94">
        <f t="shared" si="242"/>
        <v>2125685.9000000004</v>
      </c>
      <c r="BJ53" s="107">
        <f t="shared" si="242"/>
        <v>2685458.9</v>
      </c>
      <c r="BK53" s="105">
        <f t="shared" ref="BK53:BP53" si="243">SUM(BK51:BK52)</f>
        <v>3285652</v>
      </c>
      <c r="BL53" s="94">
        <f t="shared" si="243"/>
        <v>3588486.8</v>
      </c>
      <c r="BM53" s="94">
        <f t="shared" si="243"/>
        <v>2640287</v>
      </c>
      <c r="BN53" s="94">
        <f t="shared" si="243"/>
        <v>2112200.5149999997</v>
      </c>
      <c r="BO53" s="94">
        <f t="shared" si="243"/>
        <v>2280898.7579999999</v>
      </c>
      <c r="BP53" s="94">
        <f t="shared" si="243"/>
        <v>2958259.9069999997</v>
      </c>
      <c r="BQ53" s="94">
        <f t="shared" ref="BQ53:CB53" si="244">SUM(BQ51:BQ52)</f>
        <v>3612304</v>
      </c>
      <c r="BR53" s="94">
        <f t="shared" si="244"/>
        <v>4017643</v>
      </c>
      <c r="BS53" s="94">
        <f t="shared" si="244"/>
        <v>4359636</v>
      </c>
      <c r="BT53" s="94">
        <f t="shared" si="244"/>
        <v>3501054.6999999997</v>
      </c>
      <c r="BU53" s="94">
        <f t="shared" si="244"/>
        <v>2340969.5</v>
      </c>
      <c r="BV53" s="95">
        <f t="shared" si="244"/>
        <v>2760355.5</v>
      </c>
      <c r="BW53" s="115">
        <f t="shared" si="244"/>
        <v>3663005</v>
      </c>
      <c r="BX53" s="94">
        <f t="shared" si="244"/>
        <v>3255694</v>
      </c>
      <c r="BY53" s="94">
        <f t="shared" si="244"/>
        <v>2672301</v>
      </c>
      <c r="BZ53" s="94">
        <f t="shared" si="244"/>
        <v>2242475.7999999998</v>
      </c>
      <c r="CA53" s="94">
        <f t="shared" si="244"/>
        <v>2231637.7000000002</v>
      </c>
      <c r="CB53" s="94">
        <f t="shared" si="244"/>
        <v>3770142.7</v>
      </c>
      <c r="CC53" s="94">
        <f t="shared" ref="CC53:CK53" si="245">SUM(CC51:CC52)</f>
        <v>4399545.2879999997</v>
      </c>
      <c r="CD53" s="94">
        <f t="shared" si="245"/>
        <v>4700025.4309999999</v>
      </c>
      <c r="CE53" s="94">
        <f t="shared" si="245"/>
        <v>3992536.477</v>
      </c>
      <c r="CF53" s="94">
        <f t="shared" si="245"/>
        <v>2854859</v>
      </c>
      <c r="CG53" s="94">
        <f t="shared" si="245"/>
        <v>2138479</v>
      </c>
      <c r="CH53" s="94">
        <f t="shared" si="245"/>
        <v>2807422</v>
      </c>
      <c r="CI53" s="115">
        <f t="shared" si="245"/>
        <v>3677190</v>
      </c>
      <c r="CJ53" s="94">
        <f t="shared" si="245"/>
        <v>3008431</v>
      </c>
      <c r="CK53" s="94">
        <f t="shared" si="245"/>
        <v>2447714</v>
      </c>
      <c r="CL53" s="94">
        <f t="shared" ref="CL53:CT53" si="246">SUM(CL51:CL52)</f>
        <v>2344729</v>
      </c>
      <c r="CM53" s="94">
        <f t="shared" si="246"/>
        <v>2383097</v>
      </c>
      <c r="CN53" s="94">
        <f t="shared" si="246"/>
        <v>3319925</v>
      </c>
      <c r="CO53" s="94">
        <f t="shared" si="246"/>
        <v>4798381.0999999996</v>
      </c>
      <c r="CP53" s="94">
        <f t="shared" si="246"/>
        <v>4483385.0999999996</v>
      </c>
      <c r="CQ53" s="94">
        <f t="shared" si="246"/>
        <v>4132915.4000000004</v>
      </c>
      <c r="CR53" s="94">
        <f t="shared" si="246"/>
        <v>2660399.4</v>
      </c>
      <c r="CS53" s="94">
        <f t="shared" si="246"/>
        <v>2036729.4</v>
      </c>
      <c r="CT53" s="107">
        <f t="shared" si="246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47">SUM(CX51:CX52)</f>
        <v>2297621.4000000004</v>
      </c>
      <c r="CY53" s="95">
        <f t="shared" si="247"/>
        <v>2266082.7999999998</v>
      </c>
      <c r="CZ53" s="95">
        <f t="shared" si="247"/>
        <v>3855412.2</v>
      </c>
      <c r="DA53" s="95">
        <f t="shared" si="247"/>
        <v>4541207.8</v>
      </c>
      <c r="DB53" s="95">
        <f t="shared" si="247"/>
        <v>4911944.2</v>
      </c>
      <c r="DC53" s="95">
        <f t="shared" si="247"/>
        <v>4679970.4000000004</v>
      </c>
      <c r="DD53" s="95">
        <f t="shared" ref="DD53:DJ53" si="248">SUM(DD51:DD52)</f>
        <v>3077973.4</v>
      </c>
      <c r="DE53" s="95">
        <f t="shared" si="248"/>
        <v>2230217.4000000004</v>
      </c>
      <c r="DF53" s="107">
        <f t="shared" si="248"/>
        <v>2905146.2</v>
      </c>
      <c r="DG53" s="95">
        <f t="shared" si="248"/>
        <v>3856121.7</v>
      </c>
      <c r="DH53" s="95">
        <f t="shared" si="248"/>
        <v>3973614.1</v>
      </c>
      <c r="DI53" s="95">
        <f t="shared" si="248"/>
        <v>2387221.7999999998</v>
      </c>
      <c r="DJ53" s="95">
        <f t="shared" si="248"/>
        <v>2335451.4000000004</v>
      </c>
      <c r="DK53" s="95">
        <f t="shared" ref="DK53:DU53" si="249">SUM(DK51:DK52)</f>
        <v>2661227.4</v>
      </c>
      <c r="DL53" s="95">
        <f t="shared" si="249"/>
        <v>4070602.3</v>
      </c>
      <c r="DM53" s="95">
        <f t="shared" si="249"/>
        <v>5377571.2000000002</v>
      </c>
      <c r="DN53" s="95">
        <f t="shared" si="249"/>
        <v>5719405</v>
      </c>
      <c r="DO53" s="95">
        <f t="shared" si="249"/>
        <v>5000890.3000000007</v>
      </c>
      <c r="DP53" s="95">
        <f t="shared" si="249"/>
        <v>3108915.8</v>
      </c>
      <c r="DQ53" s="95">
        <f t="shared" si="249"/>
        <v>2287326.1</v>
      </c>
      <c r="DR53" s="95">
        <f t="shared" si="249"/>
        <v>3109122.7</v>
      </c>
      <c r="DS53" s="95">
        <f t="shared" si="249"/>
        <v>3532423.1</v>
      </c>
      <c r="DT53" s="95">
        <f t="shared" si="249"/>
        <v>2908692.1</v>
      </c>
      <c r="DU53" s="95">
        <f t="shared" si="249"/>
        <v>2431610.2000000002</v>
      </c>
      <c r="DV53" s="355">
        <f t="shared" ref="DV53:EX53" si="250">SUM(DV51:DV52)</f>
        <v>2404400.4</v>
      </c>
      <c r="DW53" s="355">
        <f t="shared" si="250"/>
        <v>2854833.7</v>
      </c>
      <c r="DX53" s="355">
        <f t="shared" si="250"/>
        <v>3887120.8</v>
      </c>
      <c r="DY53" s="355">
        <f t="shared" si="250"/>
        <v>4755779.5</v>
      </c>
      <c r="DZ53" s="355">
        <f t="shared" si="250"/>
        <v>5094025.9000000004</v>
      </c>
      <c r="EA53" s="355">
        <f t="shared" si="250"/>
        <v>4409613.0999999996</v>
      </c>
      <c r="EB53" s="355">
        <f t="shared" si="250"/>
        <v>3018347.2</v>
      </c>
      <c r="EC53" s="355">
        <f t="shared" si="250"/>
        <v>2427431.2000000002</v>
      </c>
      <c r="ED53" s="355">
        <f t="shared" si="250"/>
        <v>2652867.2000000002</v>
      </c>
      <c r="EE53" s="355">
        <f t="shared" si="250"/>
        <v>3796241.9</v>
      </c>
      <c r="EF53" s="355">
        <f t="shared" si="250"/>
        <v>2932071.8</v>
      </c>
      <c r="EG53" s="355">
        <f t="shared" si="250"/>
        <v>2726797.1</v>
      </c>
      <c r="EH53" s="355">
        <f t="shared" si="250"/>
        <v>2495103.2999999998</v>
      </c>
      <c r="EI53" s="355">
        <f t="shared" si="250"/>
        <v>2472566.7000000002</v>
      </c>
      <c r="EJ53" s="355">
        <f t="shared" si="250"/>
        <v>3578508.5</v>
      </c>
      <c r="EK53" s="355">
        <f t="shared" si="250"/>
        <v>4578573.3</v>
      </c>
      <c r="EL53" s="355">
        <f t="shared" si="250"/>
        <v>4753720.5999999996</v>
      </c>
      <c r="EM53" s="355">
        <f t="shared" si="250"/>
        <v>4843238.8</v>
      </c>
      <c r="EN53" s="355">
        <f t="shared" si="250"/>
        <v>3394098</v>
      </c>
      <c r="EO53" s="355">
        <f t="shared" si="250"/>
        <v>2252431.5</v>
      </c>
      <c r="EP53" s="355">
        <f t="shared" si="250"/>
        <v>3673448.5</v>
      </c>
      <c r="EQ53" s="355">
        <f t="shared" si="250"/>
        <v>4304343</v>
      </c>
      <c r="ER53" s="355">
        <f t="shared" si="250"/>
        <v>3820273.9</v>
      </c>
      <c r="ES53" s="355">
        <f t="shared" si="250"/>
        <v>3218344.8</v>
      </c>
      <c r="ET53" s="355">
        <f t="shared" si="250"/>
        <v>2547687.5</v>
      </c>
      <c r="EU53" s="355">
        <f t="shared" si="250"/>
        <v>2610914.7000000002</v>
      </c>
      <c r="EV53" s="358">
        <f t="shared" si="250"/>
        <v>3563720.8</v>
      </c>
      <c r="EW53" s="358">
        <f t="shared" si="250"/>
        <v>4259838.4000000004</v>
      </c>
      <c r="EX53" s="358">
        <f t="shared" si="250"/>
        <v>4396044.6999999993</v>
      </c>
      <c r="EY53" s="358">
        <f>SUM(EY51:EY52)</f>
        <v>4723906.2</v>
      </c>
      <c r="EZ53" s="358">
        <f t="shared" ref="EZ53:FK53" si="251">SUM(EZ51:EZ52)</f>
        <v>3199919.4000000004</v>
      </c>
      <c r="FA53" s="358">
        <f t="shared" si="251"/>
        <v>2562174.5</v>
      </c>
      <c r="FB53" s="358">
        <f t="shared" si="251"/>
        <v>2988826.5</v>
      </c>
      <c r="FC53" s="358">
        <f t="shared" si="251"/>
        <v>3862298</v>
      </c>
      <c r="FD53" s="358">
        <f t="shared" si="251"/>
        <v>3568404.5999999996</v>
      </c>
      <c r="FE53" s="358">
        <f t="shared" si="251"/>
        <v>3643322.6</v>
      </c>
      <c r="FF53" s="358">
        <f t="shared" si="251"/>
        <v>2476493.7000000002</v>
      </c>
      <c r="FG53" s="358">
        <f t="shared" si="251"/>
        <v>2390107.7000000002</v>
      </c>
      <c r="FH53" s="358">
        <f t="shared" si="251"/>
        <v>3270361.9000000004</v>
      </c>
      <c r="FI53" s="358">
        <f t="shared" si="251"/>
        <v>4512744.9000000004</v>
      </c>
      <c r="FJ53" s="358">
        <f t="shared" si="251"/>
        <v>5210069.1999999993</v>
      </c>
      <c r="FK53" s="358">
        <f t="shared" si="251"/>
        <v>4740221.6999999993</v>
      </c>
    </row>
    <row r="54" spans="2:167" s="242" customFormat="1" x14ac:dyDescent="0.25">
      <c r="B54" s="238" t="s">
        <v>10</v>
      </c>
      <c r="C54" s="247">
        <f t="shared" ref="C54:Q54" si="252">SUM(C51)/C53</f>
        <v>0.99995466657211118</v>
      </c>
      <c r="D54" s="240">
        <f t="shared" si="252"/>
        <v>0.97608761075288952</v>
      </c>
      <c r="E54" s="240">
        <f t="shared" si="252"/>
        <v>0.97516602131018471</v>
      </c>
      <c r="F54" s="240">
        <f t="shared" si="252"/>
        <v>0.97355453100704015</v>
      </c>
      <c r="G54" s="240">
        <f t="shared" si="252"/>
        <v>0.96886523384336898</v>
      </c>
      <c r="H54" s="240">
        <f t="shared" si="252"/>
        <v>0.96281158479442253</v>
      </c>
      <c r="I54" s="240">
        <f t="shared" si="252"/>
        <v>0.95462482418859984</v>
      </c>
      <c r="J54" s="240">
        <f t="shared" si="252"/>
        <v>0.94823102557019956</v>
      </c>
      <c r="K54" s="240">
        <f t="shared" si="252"/>
        <v>0.94042478659664619</v>
      </c>
      <c r="L54" s="240">
        <f t="shared" si="252"/>
        <v>0.93820434274213416</v>
      </c>
      <c r="M54" s="240">
        <f t="shared" si="252"/>
        <v>0.9340704485293212</v>
      </c>
      <c r="N54" s="241">
        <f t="shared" si="252"/>
        <v>0.9316401629472324</v>
      </c>
      <c r="O54" s="247">
        <f t="shared" si="252"/>
        <v>0.92658280465647958</v>
      </c>
      <c r="P54" s="240">
        <f t="shared" si="252"/>
        <v>0.92679887805780792</v>
      </c>
      <c r="Q54" s="240">
        <f t="shared" si="252"/>
        <v>0.92333950176088742</v>
      </c>
      <c r="R54" s="240">
        <f t="shared" ref="R54:W54" si="253">SUM(R51)/R53</f>
        <v>0.91789216940854146</v>
      </c>
      <c r="S54" s="240">
        <f t="shared" si="253"/>
        <v>0.90862008026095831</v>
      </c>
      <c r="T54" s="240">
        <f t="shared" si="253"/>
        <v>0.90435520264254665</v>
      </c>
      <c r="U54" s="240">
        <f t="shared" si="253"/>
        <v>0.89717832298409828</v>
      </c>
      <c r="V54" s="240">
        <f t="shared" si="253"/>
        <v>0.8883461741380797</v>
      </c>
      <c r="W54" s="240">
        <f t="shared" si="253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54">SUM(AB51)/AB53</f>
        <v>0.85564901526501536</v>
      </c>
      <c r="AC54" s="240">
        <f t="shared" si="254"/>
        <v>0.85444249421682017</v>
      </c>
      <c r="AD54" s="240">
        <f t="shared" si="254"/>
        <v>0.85208289389050784</v>
      </c>
      <c r="AE54" s="240">
        <f t="shared" si="254"/>
        <v>0.84992271013471643</v>
      </c>
      <c r="AF54" s="240">
        <f t="shared" si="254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54"/>
        <v>0.82140933693948648</v>
      </c>
      <c r="AK54" s="240">
        <f t="shared" si="254"/>
        <v>0.81440058675852267</v>
      </c>
      <c r="AL54" s="241">
        <f t="shared" si="254"/>
        <v>0.80700754191503454</v>
      </c>
      <c r="AM54" s="247">
        <f t="shared" ref="AM54:AR54" si="255">SUM(AM51)/AM53</f>
        <v>0.80174560542398077</v>
      </c>
      <c r="AN54" s="240">
        <f t="shared" si="255"/>
        <v>0.79593221247678914</v>
      </c>
      <c r="AO54" s="240">
        <f t="shared" si="255"/>
        <v>0.79213865188315635</v>
      </c>
      <c r="AP54" s="240">
        <f t="shared" si="255"/>
        <v>0.78560078032839009</v>
      </c>
      <c r="AQ54" s="240">
        <f t="shared" si="255"/>
        <v>0.77877892831856965</v>
      </c>
      <c r="AR54" s="240">
        <f t="shared" si="255"/>
        <v>0.76894397477466558</v>
      </c>
      <c r="AS54" s="240">
        <f t="shared" ref="AS54:AX54" si="256">SUM(AS51)/AS53</f>
        <v>0.75787887799550746</v>
      </c>
      <c r="AT54" s="240">
        <f t="shared" si="256"/>
        <v>0.74777930969255069</v>
      </c>
      <c r="AU54" s="240">
        <f t="shared" si="256"/>
        <v>0.73830086400467587</v>
      </c>
      <c r="AV54" s="240">
        <f t="shared" si="256"/>
        <v>0.72801232095281554</v>
      </c>
      <c r="AW54" s="240">
        <f t="shared" si="256"/>
        <v>0.71930612775822278</v>
      </c>
      <c r="AX54" s="241">
        <f t="shared" si="256"/>
        <v>0.71234509531370871</v>
      </c>
      <c r="AY54" s="247">
        <f t="shared" ref="AY54:BJ54" si="257">SUM(AY51)/AY53</f>
        <v>0.70967042692993587</v>
      </c>
      <c r="AZ54" s="240">
        <f t="shared" si="257"/>
        <v>0.70539311689544204</v>
      </c>
      <c r="BA54" s="240">
        <f t="shared" si="257"/>
        <v>0.70072629914571605</v>
      </c>
      <c r="BB54" s="240">
        <f t="shared" si="257"/>
        <v>0.69786974228094489</v>
      </c>
      <c r="BC54" s="240">
        <f t="shared" si="257"/>
        <v>0.69434518076127194</v>
      </c>
      <c r="BD54" s="240">
        <f t="shared" si="257"/>
        <v>0.68994419109538385</v>
      </c>
      <c r="BE54" s="240">
        <f t="shared" si="257"/>
        <v>0.68466169157847168</v>
      </c>
      <c r="BF54" s="240">
        <f t="shared" si="257"/>
        <v>0.6793318657042493</v>
      </c>
      <c r="BG54" s="240">
        <f t="shared" si="257"/>
        <v>0.67222483015467238</v>
      </c>
      <c r="BH54" s="240">
        <f t="shared" si="257"/>
        <v>0.66292834665751221</v>
      </c>
      <c r="BI54" s="240">
        <f t="shared" si="257"/>
        <v>0.65377020189106949</v>
      </c>
      <c r="BJ54" s="241">
        <f t="shared" si="257"/>
        <v>0.64528144519359432</v>
      </c>
      <c r="BK54" s="247">
        <f t="shared" ref="BK54:BP54" si="258">SUM(BK51)/BK53</f>
        <v>0.63909169321644532</v>
      </c>
      <c r="BL54" s="240">
        <f t="shared" si="258"/>
        <v>0.63261286066316313</v>
      </c>
      <c r="BM54" s="240">
        <f t="shared" si="258"/>
        <v>0.63213010555291904</v>
      </c>
      <c r="BN54" s="240">
        <f t="shared" si="258"/>
        <v>0.6287567006866297</v>
      </c>
      <c r="BO54" s="240">
        <f t="shared" si="258"/>
        <v>0.6209776716446439</v>
      </c>
      <c r="BP54" s="240">
        <f t="shared" si="258"/>
        <v>0.61635623215036195</v>
      </c>
      <c r="BQ54" s="240">
        <f t="shared" ref="BQ54:CB54" si="259">SUM(BQ51)/BQ53</f>
        <v>0.61301235997856218</v>
      </c>
      <c r="BR54" s="240">
        <f t="shared" si="259"/>
        <v>0.61107495115917465</v>
      </c>
      <c r="BS54" s="240">
        <f t="shared" si="259"/>
        <v>0.61006973976726497</v>
      </c>
      <c r="BT54" s="240">
        <f t="shared" si="259"/>
        <v>0.60730079424351757</v>
      </c>
      <c r="BU54" s="240">
        <f t="shared" si="259"/>
        <v>0.60600046262883822</v>
      </c>
      <c r="BV54" s="240">
        <f t="shared" si="259"/>
        <v>0.60055040012056427</v>
      </c>
      <c r="BW54" s="248">
        <f t="shared" si="259"/>
        <v>0.59790172276587117</v>
      </c>
      <c r="BX54" s="240">
        <f t="shared" si="259"/>
        <v>0.5977555015919801</v>
      </c>
      <c r="BY54" s="240">
        <f t="shared" si="259"/>
        <v>0.59771073692671595</v>
      </c>
      <c r="BZ54" s="240">
        <f t="shared" si="259"/>
        <v>0.59939059320060439</v>
      </c>
      <c r="CA54" s="240">
        <f t="shared" si="259"/>
        <v>0.59645331318788886</v>
      </c>
      <c r="CB54" s="240">
        <f t="shared" si="259"/>
        <v>0.59836387625327814</v>
      </c>
      <c r="CC54" s="240">
        <f t="shared" ref="CC54:CK54" si="260">SUM(CC51)/CC53</f>
        <v>0.59891274132055261</v>
      </c>
      <c r="CD54" s="240">
        <f t="shared" si="260"/>
        <v>0.59749016770798835</v>
      </c>
      <c r="CE54" s="240">
        <f t="shared" si="260"/>
        <v>0.5986995341858713</v>
      </c>
      <c r="CF54" s="240">
        <f t="shared" si="260"/>
        <v>0.59900646581845196</v>
      </c>
      <c r="CG54" s="240">
        <f t="shared" si="260"/>
        <v>0.59795162823670467</v>
      </c>
      <c r="CH54" s="240">
        <f t="shared" si="260"/>
        <v>0.59513781682981748</v>
      </c>
      <c r="CI54" s="248">
        <f t="shared" si="260"/>
        <v>0.59405007628107331</v>
      </c>
      <c r="CJ54" s="240">
        <f t="shared" si="260"/>
        <v>0.59531862289678572</v>
      </c>
      <c r="CK54" s="240">
        <f t="shared" si="260"/>
        <v>0.59778389141868704</v>
      </c>
      <c r="CL54" s="240">
        <f t="shared" ref="CL54:CQ54" si="261">SUM(CL51)/CL53</f>
        <v>0.5991575145784438</v>
      </c>
      <c r="CM54" s="240">
        <f t="shared" si="261"/>
        <v>0.59856019289185458</v>
      </c>
      <c r="CN54" s="240">
        <f t="shared" si="261"/>
        <v>0.5983385166833588</v>
      </c>
      <c r="CO54" s="240">
        <f t="shared" si="261"/>
        <v>0.59796207099932108</v>
      </c>
      <c r="CP54" s="240">
        <f t="shared" si="261"/>
        <v>0.59413502087964742</v>
      </c>
      <c r="CQ54" s="240">
        <f t="shared" si="261"/>
        <v>0.58862617899219516</v>
      </c>
      <c r="CR54" s="240">
        <f t="shared" ref="CR54:DJ54" si="262">SUM(CR51)/CR53</f>
        <v>0.58097701420320569</v>
      </c>
      <c r="CS54" s="240">
        <f t="shared" si="262"/>
        <v>0.57544031131479711</v>
      </c>
      <c r="CT54" s="241">
        <f t="shared" si="262"/>
        <v>0.57040832685306342</v>
      </c>
      <c r="CU54" s="240">
        <f t="shared" si="262"/>
        <v>0.56661182011411115</v>
      </c>
      <c r="CV54" s="240">
        <f t="shared" si="262"/>
        <v>0.5628740191061542</v>
      </c>
      <c r="CW54" s="240">
        <f t="shared" si="262"/>
        <v>0.56142783002418972</v>
      </c>
      <c r="CX54" s="240">
        <f t="shared" si="262"/>
        <v>0.56102959347436432</v>
      </c>
      <c r="CY54" s="240">
        <f t="shared" si="262"/>
        <v>0.5560447747099091</v>
      </c>
      <c r="CZ54" s="240">
        <f t="shared" si="262"/>
        <v>0.55667443289202634</v>
      </c>
      <c r="DA54" s="240">
        <f t="shared" si="262"/>
        <v>0.55486787017321693</v>
      </c>
      <c r="DB54" s="240">
        <f t="shared" si="262"/>
        <v>0.55112875671511086</v>
      </c>
      <c r="DC54" s="240">
        <f t="shared" si="262"/>
        <v>0.54574646455028852</v>
      </c>
      <c r="DD54" s="240">
        <f t="shared" si="262"/>
        <v>0.53723430488385637</v>
      </c>
      <c r="DE54" s="240">
        <f t="shared" si="262"/>
        <v>0.52834136259541331</v>
      </c>
      <c r="DF54" s="241">
        <f t="shared" si="262"/>
        <v>0.52233267984929643</v>
      </c>
      <c r="DG54" s="240">
        <f t="shared" si="262"/>
        <v>0.51755456784468179</v>
      </c>
      <c r="DH54" s="240">
        <f t="shared" si="262"/>
        <v>0.50959402424105549</v>
      </c>
      <c r="DI54" s="240">
        <f t="shared" si="262"/>
        <v>0.51221051181754462</v>
      </c>
      <c r="DJ54" s="240">
        <f t="shared" si="262"/>
        <v>0.50621618587310357</v>
      </c>
      <c r="DK54" s="240">
        <f t="shared" ref="DK54:EX54" si="263">SUM(DK51)/DK53</f>
        <v>0.50364624984696915</v>
      </c>
      <c r="DL54" s="240">
        <f t="shared" si="263"/>
        <v>0.50435501891206613</v>
      </c>
      <c r="DM54" s="240">
        <f t="shared" si="263"/>
        <v>0.50365906824255524</v>
      </c>
      <c r="DN54" s="240">
        <f t="shared" si="263"/>
        <v>0.49824514962657823</v>
      </c>
      <c r="DO54" s="240">
        <f t="shared" si="263"/>
        <v>0.49118367983396871</v>
      </c>
      <c r="DP54" s="240">
        <f t="shared" si="263"/>
        <v>0.48260026855664606</v>
      </c>
      <c r="DQ54" s="240">
        <f t="shared" si="263"/>
        <v>0.47376904412536541</v>
      </c>
      <c r="DR54" s="240">
        <f t="shared" si="263"/>
        <v>0.46764500481116422</v>
      </c>
      <c r="DS54" s="240">
        <f t="shared" si="263"/>
        <v>0.46710268087647827</v>
      </c>
      <c r="DT54" s="240">
        <f t="shared" si="263"/>
        <v>0.4614795770236389</v>
      </c>
      <c r="DU54" s="240">
        <f t="shared" si="263"/>
        <v>0.46093530945050315</v>
      </c>
      <c r="DV54" s="356">
        <f t="shared" si="263"/>
        <v>0.45599464215693858</v>
      </c>
      <c r="DW54" s="356">
        <f t="shared" si="263"/>
        <v>0.45421251682716224</v>
      </c>
      <c r="DX54" s="356">
        <f t="shared" si="263"/>
        <v>0.45623768625868277</v>
      </c>
      <c r="DY54" s="356">
        <f t="shared" si="263"/>
        <v>0.45667148781813788</v>
      </c>
      <c r="DZ54" s="356">
        <f t="shared" si="263"/>
        <v>0.45457654622447052</v>
      </c>
      <c r="EA54" s="356">
        <f t="shared" si="263"/>
        <v>0.45060082482066288</v>
      </c>
      <c r="EB54" s="356">
        <f t="shared" si="263"/>
        <v>0.44431435853370344</v>
      </c>
      <c r="EC54" s="356">
        <f t="shared" si="263"/>
        <v>0.43789171038091623</v>
      </c>
      <c r="ED54" s="356">
        <f t="shared" si="263"/>
        <v>0.43607301564134082</v>
      </c>
      <c r="EE54" s="356">
        <f t="shared" si="263"/>
        <v>0.43260794313449835</v>
      </c>
      <c r="EF54" s="356">
        <f t="shared" si="263"/>
        <v>0.43165361775929223</v>
      </c>
      <c r="EG54" s="356">
        <f t="shared" si="263"/>
        <v>0.42897317149119751</v>
      </c>
      <c r="EH54" s="356">
        <f t="shared" si="263"/>
        <v>0.42700384388894841</v>
      </c>
      <c r="EI54" s="356">
        <f t="shared" si="263"/>
        <v>0.42420570494620019</v>
      </c>
      <c r="EJ54" s="356">
        <f t="shared" si="263"/>
        <v>0.42747236732845539</v>
      </c>
      <c r="EK54" s="356">
        <f t="shared" si="263"/>
        <v>0.42854570003280279</v>
      </c>
      <c r="EL54" s="356">
        <f t="shared" si="263"/>
        <v>0.42656469965862109</v>
      </c>
      <c r="EM54" s="356">
        <f t="shared" si="263"/>
        <v>0.42420421227216798</v>
      </c>
      <c r="EN54" s="356">
        <f t="shared" si="263"/>
        <v>0.41918162056605318</v>
      </c>
      <c r="EO54" s="356">
        <f t="shared" si="263"/>
        <v>0.41346402765189533</v>
      </c>
      <c r="EP54" s="356">
        <f t="shared" si="263"/>
        <v>0.40674475224029955</v>
      </c>
      <c r="EQ54" s="356">
        <f t="shared" si="263"/>
        <v>0.40662874682617073</v>
      </c>
      <c r="ER54" s="356">
        <f t="shared" si="263"/>
        <v>0.40310345287022487</v>
      </c>
      <c r="ES54" s="356">
        <f t="shared" si="263"/>
        <v>0.40332810207284192</v>
      </c>
      <c r="ET54" s="356">
        <f t="shared" si="263"/>
        <v>0.40390640531854871</v>
      </c>
      <c r="EU54" s="356">
        <f t="shared" si="263"/>
        <v>0.40146347944649435</v>
      </c>
      <c r="EV54" s="356">
        <f t="shared" si="263"/>
        <v>0.40379734574044074</v>
      </c>
      <c r="EW54" s="356">
        <f t="shared" si="263"/>
        <v>0.40460084119622935</v>
      </c>
      <c r="EX54" s="356">
        <f t="shared" si="263"/>
        <v>0.40348415929437664</v>
      </c>
      <c r="EY54" s="282">
        <f>SUM(EY51)/EY53</f>
        <v>0.40029893057571719</v>
      </c>
      <c r="EZ54" s="282">
        <f t="shared" ref="EZ54:FK54" si="264">SUM(EZ51)/EZ53</f>
        <v>0.39460122026823546</v>
      </c>
      <c r="FA54" s="282">
        <f t="shared" si="264"/>
        <v>0.3883518862591131</v>
      </c>
      <c r="FB54" s="282">
        <f t="shared" si="264"/>
        <v>0.38719253191846364</v>
      </c>
      <c r="FC54" s="282">
        <f t="shared" si="264"/>
        <v>0.38388052915647625</v>
      </c>
      <c r="FD54" s="282">
        <f t="shared" si="264"/>
        <v>0.38311104071550633</v>
      </c>
      <c r="FE54" s="282">
        <f t="shared" si="264"/>
        <v>0.38059026120827183</v>
      </c>
      <c r="FF54" s="282">
        <f t="shared" si="264"/>
        <v>0.38332175042480421</v>
      </c>
      <c r="FG54" s="282">
        <f t="shared" si="264"/>
        <v>0.38104579973530062</v>
      </c>
      <c r="FH54" s="282">
        <f t="shared" si="264"/>
        <v>0.3819900176796947</v>
      </c>
      <c r="FI54" s="282">
        <f t="shared" si="264"/>
        <v>0.38462280462607135</v>
      </c>
      <c r="FJ54" s="282">
        <f t="shared" si="264"/>
        <v>0.38529956569482804</v>
      </c>
      <c r="FK54" s="282">
        <f t="shared" si="264"/>
        <v>0.38251805817436768</v>
      </c>
    </row>
    <row r="55" spans="2:167" s="242" customFormat="1" ht="13.8" thickBot="1" x14ac:dyDescent="0.3">
      <c r="B55" s="243" t="s">
        <v>11</v>
      </c>
      <c r="C55" s="249">
        <f t="shared" ref="C55:H55" si="265">SUM(C52/C53)</f>
        <v>4.5333427888743007E-5</v>
      </c>
      <c r="D55" s="245">
        <f t="shared" si="265"/>
        <v>2.3912389247110529E-2</v>
      </c>
      <c r="E55" s="245">
        <f t="shared" si="265"/>
        <v>2.4833978689815243E-2</v>
      </c>
      <c r="F55" s="245">
        <f t="shared" si="265"/>
        <v>2.6445468992959888E-2</v>
      </c>
      <c r="G55" s="245">
        <f t="shared" si="265"/>
        <v>3.1134766156631067E-2</v>
      </c>
      <c r="H55" s="245">
        <f t="shared" si="265"/>
        <v>3.7188415205577439E-2</v>
      </c>
      <c r="I55" s="245">
        <f t="shared" ref="I55:Q55" si="266">SUM(I52/I53)</f>
        <v>4.5375175811400159E-2</v>
      </c>
      <c r="J55" s="245">
        <f t="shared" si="266"/>
        <v>5.1768974429800475E-2</v>
      </c>
      <c r="K55" s="245">
        <f t="shared" si="266"/>
        <v>5.957521340335379E-2</v>
      </c>
      <c r="L55" s="245">
        <f t="shared" si="266"/>
        <v>6.1795657257865892E-2</v>
      </c>
      <c r="M55" s="245">
        <f t="shared" si="266"/>
        <v>6.5929551470678846E-2</v>
      </c>
      <c r="N55" s="246">
        <f t="shared" si="266"/>
        <v>6.8359837052767575E-2</v>
      </c>
      <c r="O55" s="249">
        <f t="shared" si="266"/>
        <v>7.3417195343520383E-2</v>
      </c>
      <c r="P55" s="245">
        <f t="shared" si="266"/>
        <v>7.3201121942192124E-2</v>
      </c>
      <c r="Q55" s="245">
        <f t="shared" si="266"/>
        <v>7.6660498239112571E-2</v>
      </c>
      <c r="R55" s="245">
        <f t="shared" ref="R55:W55" si="267">SUM(R52/R53)</f>
        <v>8.2107830591458611E-2</v>
      </c>
      <c r="S55" s="245">
        <f t="shared" si="267"/>
        <v>9.1379919739041679E-2</v>
      </c>
      <c r="T55" s="245">
        <f t="shared" si="267"/>
        <v>9.5644797357453293E-2</v>
      </c>
      <c r="U55" s="245">
        <f t="shared" si="267"/>
        <v>0.10282167701590177</v>
      </c>
      <c r="V55" s="245">
        <f t="shared" si="267"/>
        <v>0.1116538258619203</v>
      </c>
      <c r="W55" s="245">
        <f t="shared" si="267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268">SUM(AB52/AB53)</f>
        <v>0.14435098473498462</v>
      </c>
      <c r="AC55" s="245">
        <f t="shared" si="268"/>
        <v>0.14555750578317989</v>
      </c>
      <c r="AD55" s="245">
        <f t="shared" si="268"/>
        <v>0.14791710610949224</v>
      </c>
      <c r="AE55" s="245">
        <f t="shared" si="268"/>
        <v>0.15007728986528371</v>
      </c>
      <c r="AF55" s="245">
        <f t="shared" si="268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268"/>
        <v>0.17859066306051349</v>
      </c>
      <c r="AK55" s="245">
        <f t="shared" si="268"/>
        <v>0.18559941324147741</v>
      </c>
      <c r="AL55" s="246">
        <f t="shared" si="268"/>
        <v>0.19299245808496535</v>
      </c>
      <c r="AM55" s="249">
        <f t="shared" ref="AM55:AR55" si="269">SUM(AM52/AM53)</f>
        <v>0.19825439457601923</v>
      </c>
      <c r="AN55" s="245">
        <f t="shared" si="269"/>
        <v>0.20406778752321084</v>
      </c>
      <c r="AO55" s="245">
        <f t="shared" si="269"/>
        <v>0.2078613481168437</v>
      </c>
      <c r="AP55" s="245">
        <f t="shared" si="269"/>
        <v>0.21439921967160999</v>
      </c>
      <c r="AQ55" s="245">
        <f t="shared" si="269"/>
        <v>0.22122107168143035</v>
      </c>
      <c r="AR55" s="245">
        <f t="shared" si="269"/>
        <v>0.23105602522533439</v>
      </c>
      <c r="AS55" s="245">
        <f t="shared" ref="AS55:BD55" si="270">SUM(AS52/AS53)</f>
        <v>0.24212112200449251</v>
      </c>
      <c r="AT55" s="245">
        <f t="shared" si="270"/>
        <v>0.25222069030744942</v>
      </c>
      <c r="AU55" s="245">
        <f t="shared" si="270"/>
        <v>0.26169913599532418</v>
      </c>
      <c r="AV55" s="245">
        <f t="shared" si="270"/>
        <v>0.27198767904718452</v>
      </c>
      <c r="AW55" s="245">
        <f t="shared" si="270"/>
        <v>0.28069387224177722</v>
      </c>
      <c r="AX55" s="246">
        <f t="shared" si="270"/>
        <v>0.28765490468629135</v>
      </c>
      <c r="AY55" s="249">
        <f t="shared" si="270"/>
        <v>0.29032957307006418</v>
      </c>
      <c r="AZ55" s="245">
        <f t="shared" si="270"/>
        <v>0.29460688310455796</v>
      </c>
      <c r="BA55" s="245">
        <f t="shared" si="270"/>
        <v>0.2992737008542839</v>
      </c>
      <c r="BB55" s="245">
        <f t="shared" si="270"/>
        <v>0.30213025771905511</v>
      </c>
      <c r="BC55" s="245">
        <f t="shared" si="270"/>
        <v>0.30565481923872806</v>
      </c>
      <c r="BD55" s="245">
        <f t="shared" si="270"/>
        <v>0.31005580890461615</v>
      </c>
      <c r="BE55" s="245">
        <f t="shared" ref="BE55:BJ55" si="271">SUM(BE52/BE53)</f>
        <v>0.31533830842152816</v>
      </c>
      <c r="BF55" s="245">
        <f t="shared" si="271"/>
        <v>0.32066813429575081</v>
      </c>
      <c r="BG55" s="245">
        <f t="shared" si="271"/>
        <v>0.32777516984532751</v>
      </c>
      <c r="BH55" s="245">
        <f t="shared" si="271"/>
        <v>0.33707165334248784</v>
      </c>
      <c r="BI55" s="245">
        <f t="shared" si="271"/>
        <v>0.34622979810893034</v>
      </c>
      <c r="BJ55" s="246">
        <f t="shared" si="271"/>
        <v>0.35471855480640574</v>
      </c>
      <c r="BK55" s="249">
        <f t="shared" ref="BK55:BP55" si="272">SUM(BK52/BK53)</f>
        <v>0.36090830678355473</v>
      </c>
      <c r="BL55" s="245">
        <f t="shared" si="272"/>
        <v>0.36738713933683692</v>
      </c>
      <c r="BM55" s="245">
        <f t="shared" si="272"/>
        <v>0.36786989444708096</v>
      </c>
      <c r="BN55" s="245">
        <f t="shared" si="272"/>
        <v>0.37124329931337036</v>
      </c>
      <c r="BO55" s="245">
        <f t="shared" si="272"/>
        <v>0.37902232835535615</v>
      </c>
      <c r="BP55" s="245">
        <f t="shared" si="272"/>
        <v>0.38364376784963811</v>
      </c>
      <c r="BQ55" s="245">
        <f t="shared" ref="BQ55:CB55" si="273">SUM(BQ52/BQ53)</f>
        <v>0.38698764002143782</v>
      </c>
      <c r="BR55" s="245">
        <f t="shared" si="273"/>
        <v>0.38892504884082535</v>
      </c>
      <c r="BS55" s="245">
        <f t="shared" si="273"/>
        <v>0.38993026023273503</v>
      </c>
      <c r="BT55" s="245">
        <f t="shared" si="273"/>
        <v>0.39269920575648248</v>
      </c>
      <c r="BU55" s="245">
        <f t="shared" si="273"/>
        <v>0.39399953737116183</v>
      </c>
      <c r="BV55" s="245">
        <f t="shared" si="273"/>
        <v>0.39944959987943579</v>
      </c>
      <c r="BW55" s="250">
        <f t="shared" si="273"/>
        <v>0.40209827723412883</v>
      </c>
      <c r="BX55" s="245">
        <f t="shared" si="273"/>
        <v>0.4022444984080199</v>
      </c>
      <c r="BY55" s="245">
        <f t="shared" si="273"/>
        <v>0.40228926307328405</v>
      </c>
      <c r="BZ55" s="245">
        <f t="shared" si="273"/>
        <v>0.40060940679939561</v>
      </c>
      <c r="CA55" s="245">
        <f t="shared" si="273"/>
        <v>0.40354668681211109</v>
      </c>
      <c r="CB55" s="245">
        <f t="shared" si="273"/>
        <v>0.40163612374672181</v>
      </c>
      <c r="CC55" s="245">
        <f t="shared" ref="CC55:CK55" si="274">SUM(CC52/CC53)</f>
        <v>0.40108725867944744</v>
      </c>
      <c r="CD55" s="245">
        <f t="shared" si="274"/>
        <v>0.4025098322920117</v>
      </c>
      <c r="CE55" s="245">
        <f t="shared" si="274"/>
        <v>0.40130046581412859</v>
      </c>
      <c r="CF55" s="245">
        <f t="shared" si="274"/>
        <v>0.40099353418154804</v>
      </c>
      <c r="CG55" s="245">
        <f t="shared" si="274"/>
        <v>0.40204837176329533</v>
      </c>
      <c r="CH55" s="245">
        <f t="shared" si="274"/>
        <v>0.40486218317018247</v>
      </c>
      <c r="CI55" s="250">
        <f t="shared" si="274"/>
        <v>0.40594992371892669</v>
      </c>
      <c r="CJ55" s="245">
        <f t="shared" si="274"/>
        <v>0.40468137710321428</v>
      </c>
      <c r="CK55" s="245">
        <f t="shared" si="274"/>
        <v>0.40221610858131301</v>
      </c>
      <c r="CL55" s="245">
        <f t="shared" ref="CL55:CQ55" si="275">SUM(CL52/CL53)</f>
        <v>0.4008424854215562</v>
      </c>
      <c r="CM55" s="245">
        <f t="shared" si="275"/>
        <v>0.40143980710814542</v>
      </c>
      <c r="CN55" s="245">
        <f t="shared" si="275"/>
        <v>0.4016614833166412</v>
      </c>
      <c r="CO55" s="245">
        <f t="shared" si="275"/>
        <v>0.40203792900067903</v>
      </c>
      <c r="CP55" s="245">
        <f t="shared" si="275"/>
        <v>0.40586497912035263</v>
      </c>
      <c r="CQ55" s="245">
        <f t="shared" si="275"/>
        <v>0.41137382100780473</v>
      </c>
      <c r="CR55" s="245">
        <f t="shared" ref="CR55:DJ55" si="276">SUM(CR52/CR53)</f>
        <v>0.41902298579679431</v>
      </c>
      <c r="CS55" s="245">
        <f t="shared" si="276"/>
        <v>0.42455968868520283</v>
      </c>
      <c r="CT55" s="246">
        <f t="shared" si="276"/>
        <v>0.42959167314693658</v>
      </c>
      <c r="CU55" s="245">
        <f t="shared" si="276"/>
        <v>0.43338817988588874</v>
      </c>
      <c r="CV55" s="245">
        <f t="shared" si="276"/>
        <v>0.4371259808938458</v>
      </c>
      <c r="CW55" s="245">
        <f t="shared" si="276"/>
        <v>0.43857216997581028</v>
      </c>
      <c r="CX55" s="245">
        <f t="shared" si="276"/>
        <v>0.43897040652563557</v>
      </c>
      <c r="CY55" s="245">
        <f t="shared" si="276"/>
        <v>0.44395522529009096</v>
      </c>
      <c r="CZ55" s="245">
        <f t="shared" si="276"/>
        <v>0.44332556710797355</v>
      </c>
      <c r="DA55" s="245">
        <f t="shared" si="276"/>
        <v>0.44513212982678313</v>
      </c>
      <c r="DB55" s="245">
        <f t="shared" si="276"/>
        <v>0.44887124328488909</v>
      </c>
      <c r="DC55" s="245">
        <f t="shared" si="276"/>
        <v>0.45425353544971137</v>
      </c>
      <c r="DD55" s="245">
        <f t="shared" si="276"/>
        <v>0.46276569511614363</v>
      </c>
      <c r="DE55" s="245">
        <f t="shared" si="276"/>
        <v>0.47165863740458658</v>
      </c>
      <c r="DF55" s="246">
        <f t="shared" si="276"/>
        <v>0.47766732015070357</v>
      </c>
      <c r="DG55" s="245">
        <f t="shared" si="276"/>
        <v>0.4824454321553181</v>
      </c>
      <c r="DH55" s="245">
        <f t="shared" si="276"/>
        <v>0.49040597575894451</v>
      </c>
      <c r="DI55" s="245">
        <f t="shared" si="276"/>
        <v>0.48778948818245543</v>
      </c>
      <c r="DJ55" s="245">
        <f t="shared" si="276"/>
        <v>0.49378381412689637</v>
      </c>
      <c r="DK55" s="245">
        <f t="shared" ref="DK55:EX55" si="277">SUM(DK52/DK53)</f>
        <v>0.4963537501530309</v>
      </c>
      <c r="DL55" s="245">
        <f t="shared" si="277"/>
        <v>0.49564498108793387</v>
      </c>
      <c r="DM55" s="245">
        <f t="shared" si="277"/>
        <v>0.4963409317574447</v>
      </c>
      <c r="DN55" s="245">
        <f t="shared" si="277"/>
        <v>0.50175485037342171</v>
      </c>
      <c r="DO55" s="245">
        <f t="shared" si="277"/>
        <v>0.50881632016603118</v>
      </c>
      <c r="DP55" s="245">
        <f t="shared" si="277"/>
        <v>0.51739973144335405</v>
      </c>
      <c r="DQ55" s="245">
        <f t="shared" si="277"/>
        <v>0.52623095587463453</v>
      </c>
      <c r="DR55" s="245">
        <f t="shared" si="277"/>
        <v>0.53235499518883567</v>
      </c>
      <c r="DS55" s="245">
        <f t="shared" si="277"/>
        <v>0.53289731912352178</v>
      </c>
      <c r="DT55" s="245">
        <f t="shared" si="277"/>
        <v>0.53852042297636116</v>
      </c>
      <c r="DU55" s="245">
        <f t="shared" si="277"/>
        <v>0.53906469054949668</v>
      </c>
      <c r="DV55" s="357">
        <f t="shared" si="277"/>
        <v>0.54400535784306137</v>
      </c>
      <c r="DW55" s="357">
        <f t="shared" si="277"/>
        <v>0.54578748317283765</v>
      </c>
      <c r="DX55" s="357">
        <f t="shared" si="277"/>
        <v>0.54376231374131723</v>
      </c>
      <c r="DY55" s="357">
        <f t="shared" si="277"/>
        <v>0.54332851218186207</v>
      </c>
      <c r="DZ55" s="357">
        <f t="shared" si="277"/>
        <v>0.54542345377552948</v>
      </c>
      <c r="EA55" s="357">
        <f t="shared" si="277"/>
        <v>0.54939917517933712</v>
      </c>
      <c r="EB55" s="357">
        <f t="shared" si="277"/>
        <v>0.55568564146629651</v>
      </c>
      <c r="EC55" s="357">
        <f t="shared" si="277"/>
        <v>0.56210828961908366</v>
      </c>
      <c r="ED55" s="357">
        <f t="shared" si="277"/>
        <v>0.56392698435865907</v>
      </c>
      <c r="EE55" s="357">
        <f t="shared" si="277"/>
        <v>0.56739205686550165</v>
      </c>
      <c r="EF55" s="357">
        <f t="shared" si="277"/>
        <v>0.56834638224070777</v>
      </c>
      <c r="EG55" s="357">
        <f t="shared" si="277"/>
        <v>0.57102682850880249</v>
      </c>
      <c r="EH55" s="357">
        <f t="shared" si="277"/>
        <v>0.5729961561110517</v>
      </c>
      <c r="EI55" s="357">
        <f t="shared" si="277"/>
        <v>0.57579429505379975</v>
      </c>
      <c r="EJ55" s="357">
        <f t="shared" si="277"/>
        <v>0.57252763267154461</v>
      </c>
      <c r="EK55" s="357">
        <f t="shared" si="277"/>
        <v>0.57145429996719721</v>
      </c>
      <c r="EL55" s="357">
        <f t="shared" si="277"/>
        <v>0.57343530034137902</v>
      </c>
      <c r="EM55" s="357">
        <f t="shared" si="277"/>
        <v>0.57579578772783202</v>
      </c>
      <c r="EN55" s="357">
        <f t="shared" si="277"/>
        <v>0.58081837943394676</v>
      </c>
      <c r="EO55" s="357">
        <f t="shared" si="277"/>
        <v>0.58653597234810473</v>
      </c>
      <c r="EP55" s="357">
        <f t="shared" si="277"/>
        <v>0.59325524775970051</v>
      </c>
      <c r="EQ55" s="357">
        <f t="shared" si="277"/>
        <v>0.59337125317382933</v>
      </c>
      <c r="ER55" s="357">
        <f t="shared" si="277"/>
        <v>0.59689654712977513</v>
      </c>
      <c r="ES55" s="357">
        <f t="shared" si="277"/>
        <v>0.59667189792715813</v>
      </c>
      <c r="ET55" s="357">
        <f t="shared" si="277"/>
        <v>0.59609359468145129</v>
      </c>
      <c r="EU55" s="357">
        <f t="shared" si="277"/>
        <v>0.59853652055350559</v>
      </c>
      <c r="EV55" s="357">
        <f t="shared" si="277"/>
        <v>0.59620265425955921</v>
      </c>
      <c r="EW55" s="357">
        <f t="shared" si="277"/>
        <v>0.59539915880377059</v>
      </c>
      <c r="EX55" s="357">
        <f t="shared" si="277"/>
        <v>0.59651584070562347</v>
      </c>
      <c r="EY55" s="354">
        <f>SUM(EY52/EY53)</f>
        <v>0.59970106942428281</v>
      </c>
      <c r="EZ55" s="354">
        <f t="shared" ref="EZ55:FK55" si="278">SUM(EZ52/EZ53)</f>
        <v>0.60539877973176448</v>
      </c>
      <c r="FA55" s="354">
        <f t="shared" si="278"/>
        <v>0.6116481137408869</v>
      </c>
      <c r="FB55" s="354">
        <f t="shared" si="278"/>
        <v>0.6128074680815363</v>
      </c>
      <c r="FC55" s="354">
        <f t="shared" si="278"/>
        <v>0.6161194708435237</v>
      </c>
      <c r="FD55" s="354">
        <f t="shared" si="278"/>
        <v>0.61688895928449372</v>
      </c>
      <c r="FE55" s="354">
        <f t="shared" si="278"/>
        <v>0.61940973879172823</v>
      </c>
      <c r="FF55" s="354">
        <f t="shared" si="278"/>
        <v>0.61667824957519579</v>
      </c>
      <c r="FG55" s="354">
        <f t="shared" si="278"/>
        <v>0.61895420026469927</v>
      </c>
      <c r="FH55" s="354">
        <f t="shared" si="278"/>
        <v>0.61800998232030524</v>
      </c>
      <c r="FI55" s="354">
        <f t="shared" si="278"/>
        <v>0.61537719537392854</v>
      </c>
      <c r="FJ55" s="354">
        <f t="shared" si="278"/>
        <v>0.61470043430517207</v>
      </c>
      <c r="FK55" s="354">
        <f t="shared" si="278"/>
        <v>0.61748194182563243</v>
      </c>
    </row>
    <row r="56" spans="2:167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67" s="68" customFormat="1" x14ac:dyDescent="0.25">
      <c r="B57" s="87" t="s">
        <v>21</v>
      </c>
      <c r="C57" s="69">
        <f t="shared" ref="C57:AW57" si="279">SUM(1000*(C53))/C10</f>
        <v>1133.027544296302</v>
      </c>
      <c r="D57" s="69">
        <f t="shared" si="279"/>
        <v>1155.5605479803637</v>
      </c>
      <c r="E57" s="69">
        <f t="shared" si="279"/>
        <v>1207.4481159755508</v>
      </c>
      <c r="F57" s="69">
        <f t="shared" si="279"/>
        <v>985.09823001293569</v>
      </c>
      <c r="G57" s="69">
        <f t="shared" si="279"/>
        <v>1085.2852901129356</v>
      </c>
      <c r="H57" s="69">
        <f t="shared" si="279"/>
        <v>1354.6533880431577</v>
      </c>
      <c r="I57" s="69">
        <f t="shared" si="279"/>
        <v>1671.8096313315039</v>
      </c>
      <c r="J57" s="69">
        <f t="shared" si="279"/>
        <v>1824.4739708853519</v>
      </c>
      <c r="K57" s="69">
        <f t="shared" si="279"/>
        <v>1872.3814678194856</v>
      </c>
      <c r="L57" s="69">
        <f t="shared" si="279"/>
        <v>1281.6423340257452</v>
      </c>
      <c r="M57" s="69">
        <f t="shared" si="279"/>
        <v>896.7655094991436</v>
      </c>
      <c r="N57" s="69">
        <f t="shared" si="279"/>
        <v>1126.7356011822576</v>
      </c>
      <c r="O57" s="69">
        <f t="shared" si="279"/>
        <v>1312.7651936513851</v>
      </c>
      <c r="P57" s="69">
        <f t="shared" si="279"/>
        <v>1366.0722814576191</v>
      </c>
      <c r="Q57" s="69">
        <f t="shared" si="279"/>
        <v>1206.0175823415502</v>
      </c>
      <c r="R57" s="69">
        <f t="shared" si="279"/>
        <v>869.97906904607908</v>
      </c>
      <c r="S57" s="69">
        <f t="shared" si="279"/>
        <v>1066.0317684638464</v>
      </c>
      <c r="T57" s="69">
        <f t="shared" si="279"/>
        <v>1347.2101224767223</v>
      </c>
      <c r="U57" s="69">
        <f t="shared" si="279"/>
        <v>1699.6238298033632</v>
      </c>
      <c r="V57" s="69">
        <f t="shared" si="279"/>
        <v>2000.1493059281543</v>
      </c>
      <c r="W57" s="69">
        <f t="shared" si="279"/>
        <v>1644.0916136191975</v>
      </c>
      <c r="X57" s="69">
        <f t="shared" si="279"/>
        <v>1120.7867946665529</v>
      </c>
      <c r="Y57" s="69">
        <f t="shared" si="279"/>
        <v>934.98409752262398</v>
      </c>
      <c r="Z57" s="69">
        <f t="shared" si="279"/>
        <v>1072.9282057132668</v>
      </c>
      <c r="AA57" s="69">
        <f t="shared" si="279"/>
        <v>1267.1408530703579</v>
      </c>
      <c r="AB57" s="69">
        <f t="shared" si="279"/>
        <v>1284.4351625079328</v>
      </c>
      <c r="AC57" s="69">
        <f t="shared" si="279"/>
        <v>1067.8784136227805</v>
      </c>
      <c r="AD57" s="69">
        <f t="shared" si="279"/>
        <v>873.7430993831041</v>
      </c>
      <c r="AE57" s="69">
        <f t="shared" si="279"/>
        <v>981.78466451001736</v>
      </c>
      <c r="AF57" s="69">
        <f t="shared" si="279"/>
        <v>1416.8052716379036</v>
      </c>
      <c r="AG57" s="69">
        <f t="shared" si="279"/>
        <v>1607.6594484944378</v>
      </c>
      <c r="AH57" s="69">
        <f t="shared" si="279"/>
        <v>1651.9462113837965</v>
      </c>
      <c r="AI57" s="69">
        <f t="shared" si="279"/>
        <v>1520.1112634776362</v>
      </c>
      <c r="AJ57" s="69">
        <f t="shared" si="279"/>
        <v>1186.7728574645241</v>
      </c>
      <c r="AK57" s="69">
        <f t="shared" si="279"/>
        <v>954.4228355906464</v>
      </c>
      <c r="AL57" s="69">
        <f t="shared" si="279"/>
        <v>1040.6397789156592</v>
      </c>
      <c r="AM57" s="69">
        <f t="shared" si="279"/>
        <v>1315.4090768383433</v>
      </c>
      <c r="AN57" s="69">
        <f t="shared" si="279"/>
        <v>1167.244658373806</v>
      </c>
      <c r="AO57" s="69">
        <f t="shared" si="279"/>
        <v>1020.6179501168168</v>
      </c>
      <c r="AP57" s="69">
        <f t="shared" si="279"/>
        <v>874.43265835290276</v>
      </c>
      <c r="AQ57" s="69">
        <f t="shared" si="279"/>
        <v>898.12463630428113</v>
      </c>
      <c r="AR57" s="69">
        <f t="shared" si="279"/>
        <v>1455.1096825976967</v>
      </c>
      <c r="AS57" s="69">
        <f t="shared" si="279"/>
        <v>1808.7178843181725</v>
      </c>
      <c r="AT57" s="69">
        <f t="shared" si="279"/>
        <v>1715.8864391182731</v>
      </c>
      <c r="AU57" s="69">
        <f t="shared" si="279"/>
        <v>1876.4507677994925</v>
      </c>
      <c r="AV57" s="69">
        <f t="shared" si="279"/>
        <v>1388.9832525322363</v>
      </c>
      <c r="AW57" s="69">
        <f t="shared" si="279"/>
        <v>889.66113424534751</v>
      </c>
      <c r="AX57" s="69">
        <f>SUM(1000*(AX53))/AX10</f>
        <v>1115.0141385342993</v>
      </c>
      <c r="AY57" s="69">
        <f t="shared" ref="AY57:BI57" si="280">SUM(1000*(AY53))/AY10</f>
        <v>1168.1604173526425</v>
      </c>
      <c r="AZ57" s="69">
        <f t="shared" si="280"/>
        <v>973.48799611995798</v>
      </c>
      <c r="BA57" s="69">
        <f t="shared" si="280"/>
        <v>1028.939397279775</v>
      </c>
      <c r="BB57" s="69">
        <f t="shared" si="280"/>
        <v>965.68950390561122</v>
      </c>
      <c r="BC57" s="69">
        <f t="shared" si="280"/>
        <v>1041.0050304108706</v>
      </c>
      <c r="BD57" s="69">
        <f t="shared" si="280"/>
        <v>1497.3642107111048</v>
      </c>
      <c r="BE57" s="69">
        <f t="shared" si="280"/>
        <v>1704.9555580850724</v>
      </c>
      <c r="BF57" s="69">
        <f t="shared" si="280"/>
        <v>1944.4326851080475</v>
      </c>
      <c r="BG57" s="69">
        <f t="shared" si="280"/>
        <v>1779.6971196033739</v>
      </c>
      <c r="BH57" s="69">
        <f t="shared" si="280"/>
        <v>1143.7827243509735</v>
      </c>
      <c r="BI57" s="69">
        <f t="shared" si="280"/>
        <v>828.52943916327229</v>
      </c>
      <c r="BJ57" s="69">
        <f t="shared" ref="BJ57:BP57" si="281">SUM(1000*(BJ53))/BJ10</f>
        <v>1044.2868797762615</v>
      </c>
      <c r="BK57" s="69">
        <f t="shared" si="281"/>
        <v>1275.5900131610108</v>
      </c>
      <c r="BL57" s="69">
        <f t="shared" si="281"/>
        <v>1390.2381176528929</v>
      </c>
      <c r="BM57" s="69">
        <f t="shared" si="281"/>
        <v>1022.3609401445632</v>
      </c>
      <c r="BN57" s="69">
        <f t="shared" si="281"/>
        <v>816.89470058933034</v>
      </c>
      <c r="BO57" s="69">
        <f t="shared" si="281"/>
        <v>881.25405506903917</v>
      </c>
      <c r="BP57" s="69">
        <f t="shared" si="281"/>
        <v>1141.0865008752189</v>
      </c>
      <c r="BQ57" s="69">
        <f t="shared" ref="BQ57:CB57" si="282">SUM(1000*(BQ53))/BQ10</f>
        <v>1390.2658024549289</v>
      </c>
      <c r="BR57" s="69">
        <f t="shared" si="282"/>
        <v>1543.6905551401626</v>
      </c>
      <c r="BS57" s="69">
        <f t="shared" si="282"/>
        <v>1672.7485361269032</v>
      </c>
      <c r="BT57" s="69">
        <f t="shared" si="282"/>
        <v>1342.4474801032527</v>
      </c>
      <c r="BU57" s="69">
        <f t="shared" si="282"/>
        <v>896.57245192589414</v>
      </c>
      <c r="BV57" s="69">
        <f t="shared" si="282"/>
        <v>1056.211733995957</v>
      </c>
      <c r="BW57" s="201">
        <f t="shared" si="282"/>
        <v>1399.7593319072087</v>
      </c>
      <c r="BX57" s="69">
        <f t="shared" si="282"/>
        <v>1243.1798152161793</v>
      </c>
      <c r="BY57" s="69">
        <f t="shared" si="282"/>
        <v>1019.0174834094651</v>
      </c>
      <c r="BZ57" s="69">
        <f t="shared" si="282"/>
        <v>854.91157240616837</v>
      </c>
      <c r="CA57" s="69">
        <f t="shared" si="282"/>
        <v>838.85747256919251</v>
      </c>
      <c r="CB57" s="69">
        <f t="shared" si="282"/>
        <v>1434.4475436300954</v>
      </c>
      <c r="CC57" s="69">
        <f t="shared" ref="CC57:CK57" si="283">SUM(1000*(CC53))/CC10</f>
        <v>1670.393911240521</v>
      </c>
      <c r="CD57" s="69">
        <f t="shared" si="283"/>
        <v>1781.8785565345304</v>
      </c>
      <c r="CE57" s="69">
        <f t="shared" si="283"/>
        <v>1513.7751242668162</v>
      </c>
      <c r="CF57" s="69">
        <f t="shared" si="283"/>
        <v>1081.3945868508802</v>
      </c>
      <c r="CG57" s="69">
        <f t="shared" si="283"/>
        <v>809.22284706200219</v>
      </c>
      <c r="CH57" s="69">
        <f t="shared" si="283"/>
        <v>1060.8348539370252</v>
      </c>
      <c r="CI57" s="201">
        <f t="shared" si="283"/>
        <v>1389.6362001743664</v>
      </c>
      <c r="CJ57" s="69">
        <f t="shared" si="283"/>
        <v>1135.8060254787315</v>
      </c>
      <c r="CK57" s="69">
        <f t="shared" si="283"/>
        <v>922.52138573776597</v>
      </c>
      <c r="CL57" s="69">
        <f t="shared" ref="CL57:DC57" si="284">SUM(1000*(CL53))/CL10</f>
        <v>882.87739086920192</v>
      </c>
      <c r="CM57" s="69">
        <f t="shared" si="284"/>
        <v>896.72267411910832</v>
      </c>
      <c r="CN57" s="69">
        <f t="shared" si="284"/>
        <v>1247.6605835575665</v>
      </c>
      <c r="CO57" s="69">
        <f t="shared" si="284"/>
        <v>1800.9311328038061</v>
      </c>
      <c r="CP57" s="69">
        <f t="shared" si="284"/>
        <v>1681.2761376045505</v>
      </c>
      <c r="CQ57" s="69">
        <f t="shared" si="284"/>
        <v>1550.2936353010552</v>
      </c>
      <c r="CR57" s="69">
        <f t="shared" si="284"/>
        <v>998.05947841588977</v>
      </c>
      <c r="CS57" s="69">
        <f t="shared" si="284"/>
        <v>763.57413670355334</v>
      </c>
      <c r="CT57" s="89">
        <f t="shared" si="284"/>
        <v>1125.7685791045335</v>
      </c>
      <c r="CU57" s="69">
        <f t="shared" si="284"/>
        <v>1629.4338379208496</v>
      </c>
      <c r="CV57" s="69">
        <f t="shared" si="284"/>
        <v>1322.9770794239284</v>
      </c>
      <c r="CW57" s="69">
        <f t="shared" si="284"/>
        <v>1177.548737944767</v>
      </c>
      <c r="CX57" s="69">
        <f t="shared" si="284"/>
        <v>857.00739505151489</v>
      </c>
      <c r="CY57" s="69">
        <f t="shared" si="284"/>
        <v>844.49766150520804</v>
      </c>
      <c r="CZ57" s="69">
        <f t="shared" si="284"/>
        <v>1435.4089249433996</v>
      </c>
      <c r="DA57" s="69">
        <f t="shared" si="284"/>
        <v>1688.7808868947898</v>
      </c>
      <c r="DB57" s="69">
        <f t="shared" si="284"/>
        <v>1823.7154763619731</v>
      </c>
      <c r="DC57" s="69">
        <f t="shared" si="284"/>
        <v>1737.7381561070558</v>
      </c>
      <c r="DD57" s="69">
        <f t="shared" ref="DD57:DJ57" si="285">SUM(1000*(DD53))/DD10</f>
        <v>1143.104048249955</v>
      </c>
      <c r="DE57" s="69">
        <f t="shared" si="285"/>
        <v>827.54322285904288</v>
      </c>
      <c r="DF57" s="89">
        <f t="shared" si="285"/>
        <v>1077.1701476112312</v>
      </c>
      <c r="DG57" s="69">
        <f t="shared" si="285"/>
        <v>1428.2080332684932</v>
      </c>
      <c r="DH57" s="69">
        <f t="shared" si="285"/>
        <v>1469.7400186490911</v>
      </c>
      <c r="DI57" s="69">
        <f t="shared" si="285"/>
        <v>882.09017102165149</v>
      </c>
      <c r="DJ57" s="69">
        <f t="shared" si="285"/>
        <v>862.28305404085233</v>
      </c>
      <c r="DK57" s="69">
        <f t="shared" ref="DK57:EX57" si="286">SUM(1000*(DK53))/DK10</f>
        <v>982.20968329489347</v>
      </c>
      <c r="DL57" s="69">
        <f t="shared" si="286"/>
        <v>1501.596842907886</v>
      </c>
      <c r="DM57" s="69">
        <f t="shared" si="286"/>
        <v>1981.3715588978157</v>
      </c>
      <c r="DN57" s="69">
        <f t="shared" si="286"/>
        <v>2103.9608239997146</v>
      </c>
      <c r="DO57" s="69">
        <f t="shared" si="286"/>
        <v>1840.6380650535</v>
      </c>
      <c r="DP57" s="69">
        <f t="shared" si="286"/>
        <v>1144.1788279596447</v>
      </c>
      <c r="DQ57" s="69">
        <f t="shared" si="286"/>
        <v>840.67589232355863</v>
      </c>
      <c r="DR57" s="69">
        <f t="shared" si="286"/>
        <v>1141.354079289591</v>
      </c>
      <c r="DS57" s="69">
        <f t="shared" si="286"/>
        <v>1295.7457165180454</v>
      </c>
      <c r="DT57" s="69">
        <f t="shared" si="286"/>
        <v>1065.388638802712</v>
      </c>
      <c r="DU57" s="69">
        <f t="shared" si="286"/>
        <v>889.37639307374889</v>
      </c>
      <c r="DV57" s="359">
        <f t="shared" si="286"/>
        <v>878.82444274849342</v>
      </c>
      <c r="DW57" s="359">
        <f t="shared" si="286"/>
        <v>1042.2551187564643</v>
      </c>
      <c r="DX57" s="359">
        <f t="shared" si="286"/>
        <v>1417.7610357248629</v>
      </c>
      <c r="DY57" s="359">
        <f t="shared" si="286"/>
        <v>1733.6947309057809</v>
      </c>
      <c r="DZ57" s="359">
        <f t="shared" si="286"/>
        <v>1855.8350304385999</v>
      </c>
      <c r="EA57" s="359">
        <f t="shared" si="286"/>
        <v>1605.2918483699762</v>
      </c>
      <c r="EB57" s="359">
        <f t="shared" si="286"/>
        <v>1097.8470778185108</v>
      </c>
      <c r="EC57" s="359">
        <f t="shared" si="286"/>
        <v>881.89411884382309</v>
      </c>
      <c r="ED57" s="359">
        <f t="shared" si="286"/>
        <v>962.92995087105419</v>
      </c>
      <c r="EE57" s="359">
        <f t="shared" si="286"/>
        <v>1377.0740130117222</v>
      </c>
      <c r="EF57" s="359">
        <f t="shared" si="286"/>
        <v>1061.9616254424129</v>
      </c>
      <c r="EG57" s="359">
        <f t="shared" si="286"/>
        <v>986.23761595574149</v>
      </c>
      <c r="EH57" s="359">
        <f t="shared" si="286"/>
        <v>901.30725683050639</v>
      </c>
      <c r="EI57" s="359">
        <f t="shared" si="286"/>
        <v>892.07844883197697</v>
      </c>
      <c r="EJ57" s="359">
        <f t="shared" si="286"/>
        <v>1289.6771652181183</v>
      </c>
      <c r="EK57" s="359">
        <f t="shared" si="286"/>
        <v>1648.5438246036501</v>
      </c>
      <c r="EL57" s="359">
        <f t="shared" si="286"/>
        <v>1708.9178111049519</v>
      </c>
      <c r="EM57" s="359">
        <f t="shared" si="286"/>
        <v>1740.1629054221564</v>
      </c>
      <c r="EN57" s="359">
        <f t="shared" si="286"/>
        <v>1218.4323313925374</v>
      </c>
      <c r="EO57" s="359">
        <f t="shared" si="286"/>
        <v>807.63401395375854</v>
      </c>
      <c r="EP57" s="359">
        <f t="shared" si="286"/>
        <v>1316.0420738118823</v>
      </c>
      <c r="EQ57" s="359">
        <f t="shared" si="286"/>
        <v>1540.4094428449496</v>
      </c>
      <c r="ER57" s="359">
        <f t="shared" si="286"/>
        <v>1365.2612036309056</v>
      </c>
      <c r="ES57" s="359">
        <f t="shared" si="286"/>
        <v>1148.8475630477681</v>
      </c>
      <c r="ET57" s="359">
        <f t="shared" si="286"/>
        <v>908.10461593298874</v>
      </c>
      <c r="EU57" s="359">
        <f t="shared" si="286"/>
        <v>929.42864435324282</v>
      </c>
      <c r="EV57" s="359">
        <f t="shared" si="286"/>
        <v>1267.2449131990129</v>
      </c>
      <c r="EW57" s="359">
        <f t="shared" si="286"/>
        <v>1512.7825743564395</v>
      </c>
      <c r="EX57" s="359">
        <f t="shared" si="286"/>
        <v>1559.153674738172</v>
      </c>
      <c r="EY57" s="359">
        <f>SUM(1000*(EY53))/EY10</f>
        <v>1673.7966955677523</v>
      </c>
      <c r="EZ57" s="359">
        <f t="shared" ref="EZ57:FK57" si="287">SUM(1000*(EZ53))/EZ10</f>
        <v>1132.5496600141857</v>
      </c>
      <c r="FA57" s="359">
        <f t="shared" si="287"/>
        <v>905.63882600158706</v>
      </c>
      <c r="FB57" s="359">
        <f t="shared" si="287"/>
        <v>1055.2189768265546</v>
      </c>
      <c r="FC57" s="359">
        <f t="shared" si="287"/>
        <v>1361.8851097710362</v>
      </c>
      <c r="FD57" s="359">
        <f t="shared" si="287"/>
        <v>1256.0426471054102</v>
      </c>
      <c r="FE57" s="359">
        <f t="shared" si="287"/>
        <v>1280.905336715027</v>
      </c>
      <c r="FF57" s="359">
        <f t="shared" si="287"/>
        <v>869.58193596503827</v>
      </c>
      <c r="FG57" s="359">
        <f t="shared" si="287"/>
        <v>838.30748785298078</v>
      </c>
      <c r="FH57" s="359">
        <f t="shared" si="287"/>
        <v>1145.5267053323798</v>
      </c>
      <c r="FI57" s="359">
        <f t="shared" si="287"/>
        <v>1578.7594300611668</v>
      </c>
      <c r="FJ57" s="359">
        <f t="shared" si="287"/>
        <v>1820.0364840855466</v>
      </c>
      <c r="FK57" s="359">
        <f t="shared" si="287"/>
        <v>1654.5357289704029</v>
      </c>
    </row>
    <row r="58" spans="2:167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67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67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67" s="68" customFormat="1" x14ac:dyDescent="0.25">
      <c r="B61" s="87" t="s">
        <v>1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50514.5+755563.6</f>
        <v>806078.1</v>
      </c>
    </row>
    <row r="62" spans="2:167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</row>
    <row r="63" spans="2:167" s="68" customFormat="1" ht="13.8" thickTop="1" x14ac:dyDescent="0.25">
      <c r="B63" s="87" t="s">
        <v>9</v>
      </c>
      <c r="C63" s="105">
        <f t="shared" ref="C63:Q63" si="288">SUM(C61:C62)</f>
        <v>1820274.32</v>
      </c>
      <c r="D63" s="94">
        <f t="shared" si="288"/>
        <v>1972084.04</v>
      </c>
      <c r="E63" s="94">
        <f t="shared" si="288"/>
        <v>2983525.1599999997</v>
      </c>
      <c r="F63" s="94">
        <f t="shared" si="288"/>
        <v>2995763.07</v>
      </c>
      <c r="G63" s="94">
        <f t="shared" si="288"/>
        <v>3191252.33</v>
      </c>
      <c r="H63" s="94">
        <f t="shared" si="288"/>
        <v>4193171.39</v>
      </c>
      <c r="I63" s="94">
        <f t="shared" si="288"/>
        <v>4843458.1500000004</v>
      </c>
      <c r="J63" s="94">
        <f t="shared" si="288"/>
        <v>3613151.14</v>
      </c>
      <c r="K63" s="94">
        <f t="shared" si="288"/>
        <v>5386708.6899999995</v>
      </c>
      <c r="L63" s="94">
        <f t="shared" si="288"/>
        <v>4015273.1150000002</v>
      </c>
      <c r="M63" s="94">
        <f t="shared" si="288"/>
        <v>2880819.0839999998</v>
      </c>
      <c r="N63" s="107">
        <f t="shared" si="288"/>
        <v>3284182.9359999998</v>
      </c>
      <c r="O63" s="105">
        <f t="shared" si="288"/>
        <v>3153042</v>
      </c>
      <c r="P63" s="94">
        <f t="shared" si="288"/>
        <v>3315612</v>
      </c>
      <c r="Q63" s="94">
        <f t="shared" si="288"/>
        <v>2897454</v>
      </c>
      <c r="R63" s="94">
        <f t="shared" ref="R63:W63" si="289">SUM(R61:R62)</f>
        <v>3101745.8480000002</v>
      </c>
      <c r="S63" s="94">
        <f t="shared" si="289"/>
        <v>3425003.4120000005</v>
      </c>
      <c r="T63" s="94">
        <f t="shared" si="289"/>
        <v>3832436.9810000001</v>
      </c>
      <c r="U63" s="94">
        <f t="shared" si="289"/>
        <v>3977834.94</v>
      </c>
      <c r="V63" s="94">
        <f t="shared" si="289"/>
        <v>4375307.0460000001</v>
      </c>
      <c r="W63" s="94">
        <f t="shared" si="289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290">SUM(AA61:AA62)</f>
        <v>3163897.9</v>
      </c>
      <c r="AB63" s="94">
        <f t="shared" si="290"/>
        <v>3240137.4000000004</v>
      </c>
      <c r="AC63" s="94">
        <f t="shared" si="290"/>
        <v>3116460.9</v>
      </c>
      <c r="AD63" s="94">
        <f t="shared" si="290"/>
        <v>3291166.3</v>
      </c>
      <c r="AE63" s="94">
        <f t="shared" si="290"/>
        <v>3443589.9000000004</v>
      </c>
      <c r="AF63" s="94">
        <f t="shared" si="290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290"/>
        <v>3693578.6869999999</v>
      </c>
      <c r="AK63" s="94">
        <f t="shared" si="290"/>
        <v>3295095.9739999999</v>
      </c>
      <c r="AL63" s="107">
        <f t="shared" si="290"/>
        <v>3184773.602</v>
      </c>
      <c r="AM63" s="105">
        <f t="shared" ref="AM63:AR63" si="291">SUM(AM61:AM62)</f>
        <v>3330754</v>
      </c>
      <c r="AN63" s="94">
        <f t="shared" si="291"/>
        <v>3110128</v>
      </c>
      <c r="AO63" s="94">
        <f t="shared" si="291"/>
        <v>3212074</v>
      </c>
      <c r="AP63" s="94">
        <f t="shared" si="291"/>
        <v>3230239.8</v>
      </c>
      <c r="AQ63" s="94">
        <f t="shared" si="291"/>
        <v>3377809.2</v>
      </c>
      <c r="AR63" s="94">
        <f t="shared" si="291"/>
        <v>4047644.1</v>
      </c>
      <c r="AS63" s="94">
        <f t="shared" ref="AS63:AX63" si="292">SUM(AS61:AS62)</f>
        <v>4315031</v>
      </c>
      <c r="AT63" s="94">
        <f t="shared" si="292"/>
        <v>4291200.8</v>
      </c>
      <c r="AU63" s="94">
        <f t="shared" si="292"/>
        <v>4652944.2</v>
      </c>
      <c r="AV63" s="94">
        <f t="shared" si="292"/>
        <v>3968428.8</v>
      </c>
      <c r="AW63" s="94">
        <f t="shared" si="292"/>
        <v>3420885.2</v>
      </c>
      <c r="AX63" s="107">
        <f t="shared" si="292"/>
        <v>3274022.6000000006</v>
      </c>
      <c r="AY63" s="105">
        <f t="shared" ref="AY63:BJ63" si="293">SUM(AY61:AY62)</f>
        <v>3284407.8000000003</v>
      </c>
      <c r="AZ63" s="94">
        <f t="shared" si="293"/>
        <v>3094258.8</v>
      </c>
      <c r="BA63" s="94">
        <f t="shared" si="293"/>
        <v>3249775</v>
      </c>
      <c r="BB63" s="94">
        <f t="shared" si="293"/>
        <v>3518767</v>
      </c>
      <c r="BC63" s="94">
        <f t="shared" si="293"/>
        <v>3578002</v>
      </c>
      <c r="BD63" s="94">
        <f t="shared" si="293"/>
        <v>4169909</v>
      </c>
      <c r="BE63" s="94">
        <f t="shared" si="293"/>
        <v>4275404.8000000007</v>
      </c>
      <c r="BF63" s="94">
        <f t="shared" si="293"/>
        <v>4562597</v>
      </c>
      <c r="BG63" s="94">
        <f t="shared" si="293"/>
        <v>4568179.5</v>
      </c>
      <c r="BH63" s="94">
        <f t="shared" si="293"/>
        <v>3758109.0000000005</v>
      </c>
      <c r="BI63" s="94">
        <f t="shared" si="293"/>
        <v>3323224.7</v>
      </c>
      <c r="BJ63" s="107">
        <f t="shared" si="293"/>
        <v>3263189.2</v>
      </c>
      <c r="BK63" s="105">
        <f t="shared" ref="BK63:BP63" si="294">SUM(BK61:BK62)</f>
        <v>3397836.5</v>
      </c>
      <c r="BL63" s="94">
        <f t="shared" si="294"/>
        <v>3353393.7</v>
      </c>
      <c r="BM63" s="94">
        <f t="shared" si="294"/>
        <v>3273605.3</v>
      </c>
      <c r="BN63" s="94">
        <f t="shared" si="294"/>
        <v>3337983.9420000003</v>
      </c>
      <c r="BO63" s="94">
        <f t="shared" si="294"/>
        <v>3432619.7710000002</v>
      </c>
      <c r="BP63" s="94">
        <f t="shared" si="294"/>
        <v>3818200.6370000001</v>
      </c>
      <c r="BQ63" s="94">
        <f t="shared" ref="BQ63:CB63" si="295">SUM(BQ61:BQ62)</f>
        <v>4063665</v>
      </c>
      <c r="BR63" s="94">
        <f t="shared" si="295"/>
        <v>4183350</v>
      </c>
      <c r="BS63" s="94">
        <f t="shared" si="295"/>
        <v>4448090</v>
      </c>
      <c r="BT63" s="94">
        <f t="shared" si="295"/>
        <v>4132725.8999999994</v>
      </c>
      <c r="BU63" s="94">
        <f t="shared" si="295"/>
        <v>3472904.8</v>
      </c>
      <c r="BV63" s="95">
        <f t="shared" si="295"/>
        <v>3575160.9</v>
      </c>
      <c r="BW63" s="115">
        <f t="shared" si="295"/>
        <v>3599756</v>
      </c>
      <c r="BX63" s="94">
        <f t="shared" si="295"/>
        <v>3407402</v>
      </c>
      <c r="BY63" s="94">
        <f t="shared" si="295"/>
        <v>3305375.7</v>
      </c>
      <c r="BZ63" s="94">
        <f t="shared" si="295"/>
        <v>3299315.1999999997</v>
      </c>
      <c r="CA63" s="94">
        <f t="shared" si="295"/>
        <v>3425086.7</v>
      </c>
      <c r="CB63" s="94">
        <f t="shared" si="295"/>
        <v>4108230.3000000003</v>
      </c>
      <c r="CC63" s="94">
        <f t="shared" ref="CC63:CK63" si="296">SUM(CC61:CC62)</f>
        <v>4352822.6550000003</v>
      </c>
      <c r="CD63" s="94">
        <f t="shared" si="296"/>
        <v>4433548.7149999999</v>
      </c>
      <c r="CE63" s="94">
        <f t="shared" si="296"/>
        <v>4298222.2919999994</v>
      </c>
      <c r="CF63" s="94">
        <f t="shared" si="296"/>
        <v>3772934</v>
      </c>
      <c r="CG63" s="94">
        <f t="shared" si="296"/>
        <v>3332335</v>
      </c>
      <c r="CH63" s="94">
        <f t="shared" si="296"/>
        <v>3444517</v>
      </c>
      <c r="CI63" s="115">
        <f t="shared" si="296"/>
        <v>3592481</v>
      </c>
      <c r="CJ63" s="94">
        <f t="shared" si="296"/>
        <v>3263505</v>
      </c>
      <c r="CK63" s="94">
        <f t="shared" si="296"/>
        <v>3191106</v>
      </c>
      <c r="CL63" s="94">
        <f t="shared" ref="CL63:CT63" si="297">SUM(CL61:CL62)</f>
        <v>3305765</v>
      </c>
      <c r="CM63" s="94">
        <f t="shared" si="297"/>
        <v>3416039</v>
      </c>
      <c r="CN63" s="94">
        <f t="shared" si="297"/>
        <v>3840188</v>
      </c>
      <c r="CO63" s="94">
        <f t="shared" si="297"/>
        <v>4362462.2</v>
      </c>
      <c r="CP63" s="94">
        <f t="shared" si="297"/>
        <v>4261546.2</v>
      </c>
      <c r="CQ63" s="94">
        <f t="shared" si="297"/>
        <v>4167209.5</v>
      </c>
      <c r="CR63" s="94">
        <f t="shared" si="297"/>
        <v>3576793.5</v>
      </c>
      <c r="CS63" s="94">
        <f t="shared" si="297"/>
        <v>3141990.3</v>
      </c>
      <c r="CT63" s="96">
        <f t="shared" si="297"/>
        <v>3446166.6</v>
      </c>
      <c r="CU63" s="94">
        <f t="shared" ref="CU63:DJ63" si="298">SUM(CU61:CU62)</f>
        <v>3694446.3190000001</v>
      </c>
      <c r="CV63" s="94">
        <f t="shared" si="298"/>
        <v>3364141.696</v>
      </c>
      <c r="CW63" s="94">
        <f t="shared" si="298"/>
        <v>3238362.0619999999</v>
      </c>
      <c r="CX63" s="94">
        <f t="shared" si="298"/>
        <v>3245421.4</v>
      </c>
      <c r="CY63" s="94">
        <f t="shared" si="298"/>
        <v>3363565.0999999996</v>
      </c>
      <c r="CZ63" s="94">
        <f t="shared" si="298"/>
        <v>4094950.9000000004</v>
      </c>
      <c r="DA63" s="94">
        <f t="shared" si="298"/>
        <v>4354527.2</v>
      </c>
      <c r="DB63" s="94">
        <f t="shared" si="298"/>
        <v>4422697.3</v>
      </c>
      <c r="DC63" s="94">
        <f t="shared" si="298"/>
        <v>4475002.3</v>
      </c>
      <c r="DD63" s="94">
        <f t="shared" si="298"/>
        <v>3752799</v>
      </c>
      <c r="DE63" s="94">
        <f t="shared" si="298"/>
        <v>3323861.6</v>
      </c>
      <c r="DF63" s="96">
        <f t="shared" si="298"/>
        <v>3501891.8000000003</v>
      </c>
      <c r="DG63" s="94">
        <f t="shared" si="298"/>
        <v>3660490.4999999995</v>
      </c>
      <c r="DH63" s="94">
        <f t="shared" si="298"/>
        <v>3583681.3</v>
      </c>
      <c r="DI63" s="94">
        <f t="shared" si="298"/>
        <v>3209202.6</v>
      </c>
      <c r="DJ63" s="94">
        <f t="shared" si="298"/>
        <v>3263483.1</v>
      </c>
      <c r="DK63" s="94">
        <f t="shared" ref="DK63:FK63" si="299">SUM(DK61:DK62)</f>
        <v>3594550.8</v>
      </c>
      <c r="DL63" s="94">
        <f t="shared" si="299"/>
        <v>4155845.6</v>
      </c>
      <c r="DM63" s="94">
        <f t="shared" si="299"/>
        <v>4588418</v>
      </c>
      <c r="DN63" s="94">
        <f t="shared" si="299"/>
        <v>4751793.5999999996</v>
      </c>
      <c r="DO63" s="94">
        <f t="shared" si="299"/>
        <v>4594029.3000000007</v>
      </c>
      <c r="DP63" s="94">
        <f t="shared" si="299"/>
        <v>3784850</v>
      </c>
      <c r="DQ63" s="94">
        <f t="shared" si="299"/>
        <v>3349256.2</v>
      </c>
      <c r="DR63" s="94">
        <f t="shared" si="299"/>
        <v>3521665.9</v>
      </c>
      <c r="DS63" s="94">
        <f t="shared" si="299"/>
        <v>3512222.9</v>
      </c>
      <c r="DT63" s="94">
        <f t="shared" si="299"/>
        <v>3287899.9000000004</v>
      </c>
      <c r="DU63" s="94">
        <f t="shared" si="299"/>
        <v>3194260.8</v>
      </c>
      <c r="DV63" s="358">
        <f t="shared" si="299"/>
        <v>3467143.6</v>
      </c>
      <c r="DW63" s="358">
        <f t="shared" si="299"/>
        <v>3698998</v>
      </c>
      <c r="DX63" s="358">
        <f t="shared" si="299"/>
        <v>4102978.9</v>
      </c>
      <c r="DY63" s="358">
        <f t="shared" si="299"/>
        <v>4397969.8999999994</v>
      </c>
      <c r="DZ63" s="358">
        <f t="shared" si="299"/>
        <v>4481776.8</v>
      </c>
      <c r="EA63" s="358">
        <f t="shared" si="299"/>
        <v>4372999.7</v>
      </c>
      <c r="EB63" s="358">
        <f t="shared" si="299"/>
        <v>3778283.8</v>
      </c>
      <c r="EC63" s="358">
        <f t="shared" si="299"/>
        <v>3455712.7</v>
      </c>
      <c r="ED63" s="358">
        <f t="shared" si="299"/>
        <v>3404389.7</v>
      </c>
      <c r="EE63" s="358">
        <f t="shared" si="299"/>
        <v>3528838.3000000003</v>
      </c>
      <c r="EF63" s="358">
        <f>SUM(EF61:EF62)</f>
        <v>3354075.3</v>
      </c>
      <c r="EG63" s="358">
        <f t="shared" si="299"/>
        <v>3207440.1999999997</v>
      </c>
      <c r="EH63" s="358">
        <f t="shared" si="299"/>
        <v>3373148.4</v>
      </c>
      <c r="EI63" s="358">
        <f t="shared" si="299"/>
        <v>3405692.0000000005</v>
      </c>
      <c r="EJ63" s="358">
        <f t="shared" si="299"/>
        <v>4009355.9</v>
      </c>
      <c r="EK63" s="358">
        <f t="shared" si="299"/>
        <v>4315395.5999999996</v>
      </c>
      <c r="EL63" s="358">
        <f t="shared" si="299"/>
        <v>4389381.4000000004</v>
      </c>
      <c r="EM63" s="358">
        <f t="shared" si="299"/>
        <v>4552781.2</v>
      </c>
      <c r="EN63" s="358">
        <f t="shared" si="299"/>
        <v>3970464</v>
      </c>
      <c r="EO63" s="358">
        <f t="shared" si="299"/>
        <v>3340512.7</v>
      </c>
      <c r="EP63" s="358">
        <f t="shared" si="299"/>
        <v>3624308.6999999997</v>
      </c>
      <c r="EQ63" s="358">
        <f t="shared" si="299"/>
        <v>3700067.3999999994</v>
      </c>
      <c r="ER63" s="358">
        <f t="shared" si="299"/>
        <v>3457694.5</v>
      </c>
      <c r="ES63" s="358">
        <f t="shared" si="299"/>
        <v>3391388.2</v>
      </c>
      <c r="ET63" s="358">
        <f t="shared" si="299"/>
        <v>3489660.5</v>
      </c>
      <c r="EU63" s="358">
        <f t="shared" si="299"/>
        <v>3628909.8</v>
      </c>
      <c r="EV63" s="358">
        <f t="shared" si="299"/>
        <v>4121600</v>
      </c>
      <c r="EW63" s="358">
        <f t="shared" si="299"/>
        <v>4248397.8</v>
      </c>
      <c r="EX63" s="358">
        <f t="shared" si="299"/>
        <v>4313586.5</v>
      </c>
      <c r="EY63" s="358">
        <f t="shared" si="299"/>
        <v>4588213.8999999994</v>
      </c>
      <c r="EZ63" s="358">
        <f t="shared" si="299"/>
        <v>3893119.0999999996</v>
      </c>
      <c r="FA63" s="358">
        <f t="shared" si="299"/>
        <v>3492791.6999999997</v>
      </c>
      <c r="FB63" s="358">
        <f t="shared" si="299"/>
        <v>3440937.5999999996</v>
      </c>
      <c r="FC63" s="358">
        <f t="shared" si="299"/>
        <v>3586593.5999999996</v>
      </c>
      <c r="FD63" s="358">
        <f t="shared" si="299"/>
        <v>3585000.8000000003</v>
      </c>
      <c r="FE63" s="358">
        <f t="shared" si="299"/>
        <v>3465684.8</v>
      </c>
      <c r="FF63" s="358">
        <f t="shared" si="299"/>
        <v>3487298.6999999997</v>
      </c>
      <c r="FG63" s="358">
        <f t="shared" si="299"/>
        <v>3524141.3999999994</v>
      </c>
      <c r="FH63" s="358">
        <f t="shared" si="299"/>
        <v>3943113</v>
      </c>
      <c r="FI63" s="358">
        <f t="shared" si="299"/>
        <v>4410637.3</v>
      </c>
      <c r="FJ63" s="358">
        <f t="shared" si="299"/>
        <v>4658272.2</v>
      </c>
      <c r="FK63" s="358">
        <f t="shared" si="299"/>
        <v>4569820.8</v>
      </c>
    </row>
    <row r="64" spans="2:167" s="242" customFormat="1" x14ac:dyDescent="0.25">
      <c r="B64" s="238" t="s">
        <v>10</v>
      </c>
      <c r="C64" s="247">
        <f t="shared" ref="C64:Q64" si="300">SUM(C61)/C63</f>
        <v>0.99952945553832784</v>
      </c>
      <c r="D64" s="240">
        <f t="shared" si="300"/>
        <v>0.92258634170580278</v>
      </c>
      <c r="E64" s="240">
        <f t="shared" si="300"/>
        <v>0.85012398554735169</v>
      </c>
      <c r="F64" s="240">
        <f t="shared" si="300"/>
        <v>0.82059109567700228</v>
      </c>
      <c r="G64" s="240">
        <f t="shared" si="300"/>
        <v>0.82762590572084282</v>
      </c>
      <c r="H64" s="240">
        <f t="shared" si="300"/>
        <v>0.76419905173492086</v>
      </c>
      <c r="I64" s="240">
        <f t="shared" si="300"/>
        <v>0.7463616465850953</v>
      </c>
      <c r="J64" s="240">
        <f t="shared" si="300"/>
        <v>0.77590261280905071</v>
      </c>
      <c r="K64" s="240">
        <f t="shared" si="300"/>
        <v>0.72343212047726313</v>
      </c>
      <c r="L64" s="240">
        <f t="shared" si="300"/>
        <v>0.69200767878525737</v>
      </c>
      <c r="M64" s="240">
        <f t="shared" si="300"/>
        <v>0.79376660259586096</v>
      </c>
      <c r="N64" s="241">
        <f t="shared" si="300"/>
        <v>0.70283251145909986</v>
      </c>
      <c r="O64" s="247">
        <f t="shared" si="300"/>
        <v>0.68897369587845647</v>
      </c>
      <c r="P64" s="240">
        <f t="shared" si="300"/>
        <v>0.66903244408573737</v>
      </c>
      <c r="Q64" s="240">
        <f t="shared" si="300"/>
        <v>0.63778130731324811</v>
      </c>
      <c r="R64" s="240">
        <f t="shared" ref="R64:W64" si="301">SUM(R61)/R63</f>
        <v>0.67144133564098518</v>
      </c>
      <c r="S64" s="240">
        <f t="shared" si="301"/>
        <v>0.66225843631363945</v>
      </c>
      <c r="T64" s="240">
        <f t="shared" si="301"/>
        <v>0.66458410030669712</v>
      </c>
      <c r="U64" s="240">
        <f t="shared" si="301"/>
        <v>0.63039088444429014</v>
      </c>
      <c r="V64" s="240">
        <f t="shared" si="301"/>
        <v>0.62864850148393447</v>
      </c>
      <c r="W64" s="240">
        <f t="shared" si="301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02">SUM(AA61)/AA63</f>
        <v>0.57682177417924896</v>
      </c>
      <c r="AB64" s="240">
        <f t="shared" si="302"/>
        <v>0.57336111734027073</v>
      </c>
      <c r="AC64" s="240">
        <f t="shared" si="302"/>
        <v>0.57402770559386773</v>
      </c>
      <c r="AD64" s="240">
        <f t="shared" si="302"/>
        <v>0.54754288775988014</v>
      </c>
      <c r="AE64" s="240">
        <f t="shared" si="302"/>
        <v>0.53984930087058269</v>
      </c>
      <c r="AF64" s="240">
        <f t="shared" si="302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02"/>
        <v>0.46854762187444904</v>
      </c>
      <c r="AK64" s="240">
        <f t="shared" si="302"/>
        <v>0.44729792201190677</v>
      </c>
      <c r="AL64" s="241">
        <f t="shared" si="302"/>
        <v>0.45381513998118095</v>
      </c>
      <c r="AM64" s="247">
        <f t="shared" ref="AM64:AR64" si="303">SUM(AM61)/AM63</f>
        <v>0.44885662525662356</v>
      </c>
      <c r="AN64" s="240">
        <f t="shared" si="303"/>
        <v>0.42250769100178515</v>
      </c>
      <c r="AO64" s="240">
        <f t="shared" si="303"/>
        <v>0.40902980441920078</v>
      </c>
      <c r="AP64" s="240">
        <f t="shared" si="303"/>
        <v>0.39227768786701223</v>
      </c>
      <c r="AQ64" s="240">
        <f t="shared" si="303"/>
        <v>0.38595782733968514</v>
      </c>
      <c r="AR64" s="240">
        <f t="shared" si="303"/>
        <v>0.38546990828566174</v>
      </c>
      <c r="AS64" s="240">
        <f t="shared" ref="AS64:AX64" si="304">SUM(AS61)/AS63</f>
        <v>0.36993168762866363</v>
      </c>
      <c r="AT64" s="240">
        <f t="shared" si="304"/>
        <v>0.35940296711354081</v>
      </c>
      <c r="AU64" s="240">
        <f t="shared" si="304"/>
        <v>0.3527315242680108</v>
      </c>
      <c r="AV64" s="240">
        <f t="shared" si="304"/>
        <v>0.34543706567193544</v>
      </c>
      <c r="AW64" s="240">
        <f t="shared" si="304"/>
        <v>0.33563888668348174</v>
      </c>
      <c r="AX64" s="241">
        <f t="shared" si="304"/>
        <v>0.3394044072878421</v>
      </c>
      <c r="AY64" s="247">
        <f t="shared" ref="AY64:BJ64" si="305">SUM(AY61)/AY63</f>
        <v>0.33149659430232747</v>
      </c>
      <c r="AZ64" s="240">
        <f t="shared" si="305"/>
        <v>0.33343687994035925</v>
      </c>
      <c r="BA64" s="240">
        <f t="shared" si="305"/>
        <v>0.32408612903970274</v>
      </c>
      <c r="BB64" s="240">
        <f t="shared" si="305"/>
        <v>0.32096754346053602</v>
      </c>
      <c r="BC64" s="240">
        <f t="shared" si="305"/>
        <v>0.32252441446371466</v>
      </c>
      <c r="BD64" s="240">
        <f t="shared" si="305"/>
        <v>0.32116863941155549</v>
      </c>
      <c r="BE64" s="240">
        <f t="shared" si="305"/>
        <v>0.31604852948661133</v>
      </c>
      <c r="BF64" s="240">
        <f t="shared" si="305"/>
        <v>0.31826402814011406</v>
      </c>
      <c r="BG64" s="240">
        <f t="shared" si="305"/>
        <v>0.30675449596496812</v>
      </c>
      <c r="BH64" s="240">
        <f t="shared" si="305"/>
        <v>0.30170176011392963</v>
      </c>
      <c r="BI64" s="240">
        <f t="shared" si="305"/>
        <v>0.29206595629841098</v>
      </c>
      <c r="BJ64" s="241">
        <f t="shared" si="305"/>
        <v>0.28999734370290264</v>
      </c>
      <c r="BK64" s="247">
        <f t="shared" ref="BK64:BP64" si="306">SUM(BK61)/BK63</f>
        <v>0.29699669186554445</v>
      </c>
      <c r="BL64" s="240">
        <f t="shared" si="306"/>
        <v>0.29249073856135649</v>
      </c>
      <c r="BM64" s="240">
        <f t="shared" si="306"/>
        <v>0.29242037822947076</v>
      </c>
      <c r="BN64" s="240">
        <f t="shared" si="306"/>
        <v>0.27929552813888281</v>
      </c>
      <c r="BO64" s="240">
        <f t="shared" si="306"/>
        <v>0.27610514540732101</v>
      </c>
      <c r="BP64" s="240">
        <f t="shared" si="306"/>
        <v>0.27365020734503637</v>
      </c>
      <c r="BQ64" s="240">
        <f t="shared" ref="BQ64:CB64" si="307">SUM(BQ61)/BQ63</f>
        <v>0.27444806597000493</v>
      </c>
      <c r="BR64" s="240">
        <f t="shared" si="307"/>
        <v>0.27807211923458475</v>
      </c>
      <c r="BS64" s="240">
        <f t="shared" si="307"/>
        <v>0.2698279486251402</v>
      </c>
      <c r="BT64" s="240">
        <f t="shared" si="307"/>
        <v>0.27101461047779629</v>
      </c>
      <c r="BU64" s="240">
        <f t="shared" si="307"/>
        <v>0.26268583578795479</v>
      </c>
      <c r="BV64" s="240">
        <f t="shared" si="307"/>
        <v>0.2618418656346348</v>
      </c>
      <c r="BW64" s="248">
        <f t="shared" si="307"/>
        <v>0.2609090727260403</v>
      </c>
      <c r="BX64" s="240">
        <f t="shared" si="307"/>
        <v>0.26281900403885422</v>
      </c>
      <c r="BY64" s="240">
        <f t="shared" si="307"/>
        <v>0.25987514823201491</v>
      </c>
      <c r="BZ64" s="240">
        <f t="shared" si="307"/>
        <v>0.2544208264793858</v>
      </c>
      <c r="CA64" s="240">
        <f t="shared" si="307"/>
        <v>0.25407172904557418</v>
      </c>
      <c r="CB64" s="240">
        <f t="shared" si="307"/>
        <v>0.24268055274311182</v>
      </c>
      <c r="CC64" s="240">
        <f t="shared" ref="CC64:CK64" si="308">SUM(CC61)/CC63</f>
        <v>0.25493897637325175</v>
      </c>
      <c r="CD64" s="240">
        <f t="shared" si="308"/>
        <v>0.25761669362868389</v>
      </c>
      <c r="CE64" s="240">
        <f t="shared" si="308"/>
        <v>0.25159986862773454</v>
      </c>
      <c r="CF64" s="240">
        <f t="shared" si="308"/>
        <v>0.24748564379869883</v>
      </c>
      <c r="CG64" s="240">
        <f t="shared" si="308"/>
        <v>0.24453693881317454</v>
      </c>
      <c r="CH64" s="240">
        <f t="shared" si="308"/>
        <v>0.24352674119477419</v>
      </c>
      <c r="CI64" s="248">
        <f t="shared" si="308"/>
        <v>0.24643916001225893</v>
      </c>
      <c r="CJ64" s="240">
        <f t="shared" si="308"/>
        <v>0.24959820806157795</v>
      </c>
      <c r="CK64" s="240">
        <f t="shared" si="308"/>
        <v>0.2422382709944452</v>
      </c>
      <c r="CL64" s="240">
        <f t="shared" ref="CL64:CQ64" si="309">SUM(CL61)/CL63</f>
        <v>0.24193129275674466</v>
      </c>
      <c r="CM64" s="240">
        <f t="shared" si="309"/>
        <v>0.23937870732740463</v>
      </c>
      <c r="CN64" s="240">
        <f t="shared" si="309"/>
        <v>0.2395520740130431</v>
      </c>
      <c r="CO64" s="240">
        <f t="shared" si="309"/>
        <v>0.25166661616002084</v>
      </c>
      <c r="CP64" s="240">
        <f t="shared" si="309"/>
        <v>0.25287272492786772</v>
      </c>
      <c r="CQ64" s="240">
        <f t="shared" si="309"/>
        <v>0.2439183103225312</v>
      </c>
      <c r="CR64" s="240">
        <f t="shared" ref="CR64:DJ64" si="310">SUM(CR61)/CR63</f>
        <v>0.24174029057031107</v>
      </c>
      <c r="CS64" s="240">
        <f t="shared" si="310"/>
        <v>0.24062524954325926</v>
      </c>
      <c r="CT64" s="241">
        <f t="shared" si="310"/>
        <v>0.23982026870088055</v>
      </c>
      <c r="CU64" s="240">
        <f t="shared" si="310"/>
        <v>0.2484187701632159</v>
      </c>
      <c r="CV64" s="240">
        <f t="shared" si="310"/>
        <v>0.24844563949068571</v>
      </c>
      <c r="CW64" s="240">
        <f t="shared" si="310"/>
        <v>0.24759229161201801</v>
      </c>
      <c r="CX64" s="240">
        <f t="shared" si="310"/>
        <v>0.24174392268443168</v>
      </c>
      <c r="CY64" s="240">
        <f t="shared" si="310"/>
        <v>0.23543260690866366</v>
      </c>
      <c r="CZ64" s="240">
        <f t="shared" si="310"/>
        <v>0.23676650188894813</v>
      </c>
      <c r="DA64" s="240">
        <f t="shared" si="310"/>
        <v>0.23399160303786823</v>
      </c>
      <c r="DB64" s="240">
        <f t="shared" si="310"/>
        <v>0.23209820396254566</v>
      </c>
      <c r="DC64" s="240">
        <f t="shared" si="310"/>
        <v>0.22859959200467897</v>
      </c>
      <c r="DD64" s="240">
        <f t="shared" si="310"/>
        <v>0.21238102546925641</v>
      </c>
      <c r="DE64" s="240">
        <f t="shared" si="310"/>
        <v>0.2224945828069376</v>
      </c>
      <c r="DF64" s="241">
        <f t="shared" si="310"/>
        <v>0.2208314660093153</v>
      </c>
      <c r="DG64" s="240">
        <f t="shared" si="310"/>
        <v>0.22215951660030261</v>
      </c>
      <c r="DH64" s="240">
        <f t="shared" si="310"/>
        <v>0.22596161103946383</v>
      </c>
      <c r="DI64" s="240">
        <f t="shared" si="310"/>
        <v>0.21543775391432127</v>
      </c>
      <c r="DJ64" s="240">
        <f t="shared" si="310"/>
        <v>0.20771212205756481</v>
      </c>
      <c r="DK64" s="240">
        <f t="shared" ref="DK64:FK64" si="311">SUM(DK61)/DK63</f>
        <v>0.20531102245098332</v>
      </c>
      <c r="DL64" s="240">
        <f t="shared" si="311"/>
        <v>0.20393623381965875</v>
      </c>
      <c r="DM64" s="240">
        <f t="shared" si="311"/>
        <v>0.20118398105839527</v>
      </c>
      <c r="DN64" s="240">
        <f t="shared" si="311"/>
        <v>0.20051474878875211</v>
      </c>
      <c r="DO64" s="240">
        <f t="shared" si="311"/>
        <v>0.19838423755808432</v>
      </c>
      <c r="DP64" s="240">
        <f t="shared" si="311"/>
        <v>0.19222072208938265</v>
      </c>
      <c r="DQ64" s="240">
        <f t="shared" si="311"/>
        <v>0.18797704994917977</v>
      </c>
      <c r="DR64" s="240">
        <f t="shared" si="311"/>
        <v>0.18947453249327259</v>
      </c>
      <c r="DS64" s="240">
        <f t="shared" si="311"/>
        <v>0.18952683783253052</v>
      </c>
      <c r="DT64" s="240">
        <f t="shared" si="311"/>
        <v>0.18390407810164777</v>
      </c>
      <c r="DU64" s="240">
        <f t="shared" si="311"/>
        <v>0.18000327337079053</v>
      </c>
      <c r="DV64" s="356">
        <f t="shared" si="311"/>
        <v>0.17801149049609599</v>
      </c>
      <c r="DW64" s="356">
        <f t="shared" si="311"/>
        <v>0.17597314191572963</v>
      </c>
      <c r="DX64" s="356">
        <f t="shared" si="311"/>
        <v>0.1772813406376523</v>
      </c>
      <c r="DY64" s="356">
        <f t="shared" si="311"/>
        <v>0.17579613266566468</v>
      </c>
      <c r="DZ64" s="356">
        <f t="shared" si="311"/>
        <v>0.17851812700712807</v>
      </c>
      <c r="EA64" s="356">
        <f t="shared" si="311"/>
        <v>0.17644234002577225</v>
      </c>
      <c r="EB64" s="356">
        <f t="shared" si="311"/>
        <v>0.17412903181068612</v>
      </c>
      <c r="EC64" s="356">
        <f t="shared" si="311"/>
        <v>0.1717607195760226</v>
      </c>
      <c r="ED64" s="356">
        <f t="shared" si="311"/>
        <v>0.17111842395716328</v>
      </c>
      <c r="EE64" s="356">
        <f t="shared" si="311"/>
        <v>0.17686568409779502</v>
      </c>
      <c r="EF64" s="356">
        <f>SUM(EF61)/EF63</f>
        <v>0.17540142882302018</v>
      </c>
      <c r="EG64" s="356">
        <f t="shared" si="311"/>
        <v>0.17481566764674208</v>
      </c>
      <c r="EH64" s="356">
        <f t="shared" si="311"/>
        <v>0.17185075521729198</v>
      </c>
      <c r="EI64" s="356">
        <f t="shared" si="311"/>
        <v>0.17012903691819456</v>
      </c>
      <c r="EJ64" s="356">
        <f t="shared" si="311"/>
        <v>0.168318806519521</v>
      </c>
      <c r="EK64" s="356">
        <f t="shared" si="311"/>
        <v>0.16632961761373627</v>
      </c>
      <c r="EL64" s="356">
        <f t="shared" si="311"/>
        <v>0.1658596129286008</v>
      </c>
      <c r="EM64" s="356">
        <f t="shared" si="311"/>
        <v>0.16588605224428532</v>
      </c>
      <c r="EN64" s="356">
        <f t="shared" si="311"/>
        <v>0.16290352966303182</v>
      </c>
      <c r="EO64" s="356">
        <f t="shared" si="311"/>
        <v>0.16123857274962611</v>
      </c>
      <c r="EP64" s="356">
        <f t="shared" si="311"/>
        <v>0.1637587879862441</v>
      </c>
      <c r="EQ64" s="356">
        <f t="shared" si="311"/>
        <v>0.16416114474022825</v>
      </c>
      <c r="ER64" s="356">
        <f t="shared" si="311"/>
        <v>0.16705168718636074</v>
      </c>
      <c r="ES64" s="356">
        <f t="shared" si="311"/>
        <v>0.16360212021731987</v>
      </c>
      <c r="ET64" s="356">
        <f t="shared" si="311"/>
        <v>0.16125903938219779</v>
      </c>
      <c r="EU64" s="356">
        <f t="shared" si="311"/>
        <v>0.16525332208587826</v>
      </c>
      <c r="EV64" s="356">
        <f t="shared" si="311"/>
        <v>0.16703869856366457</v>
      </c>
      <c r="EW64" s="356">
        <f t="shared" si="311"/>
        <v>0.17153240687583446</v>
      </c>
      <c r="EX64" s="356">
        <f t="shared" si="311"/>
        <v>0.1725702962024756</v>
      </c>
      <c r="EY64" s="356">
        <f t="shared" si="311"/>
        <v>0.17161682457742436</v>
      </c>
      <c r="EZ64" s="356">
        <f t="shared" si="311"/>
        <v>0.17199969556544009</v>
      </c>
      <c r="FA64" s="356">
        <f t="shared" si="311"/>
        <v>0.17070642947302012</v>
      </c>
      <c r="FB64" s="356">
        <f t="shared" si="311"/>
        <v>0.17174409091289539</v>
      </c>
      <c r="FC64" s="356">
        <f t="shared" si="311"/>
        <v>0.17701788125646575</v>
      </c>
      <c r="FD64" s="356">
        <f t="shared" si="311"/>
        <v>0.17748969539978904</v>
      </c>
      <c r="FE64" s="356">
        <f t="shared" si="311"/>
        <v>0.17801578493231701</v>
      </c>
      <c r="FF64" s="356">
        <f t="shared" si="311"/>
        <v>0.17474081012905493</v>
      </c>
      <c r="FG64" s="356">
        <f t="shared" si="311"/>
        <v>0.17252905913480093</v>
      </c>
      <c r="FH64" s="356">
        <f t="shared" si="311"/>
        <v>0.17207166013248923</v>
      </c>
      <c r="FI64" s="356">
        <f t="shared" si="311"/>
        <v>0.17528863685980256</v>
      </c>
      <c r="FJ64" s="356">
        <f t="shared" si="311"/>
        <v>0.17645370744972783</v>
      </c>
      <c r="FK64" s="356">
        <f t="shared" si="311"/>
        <v>0.17639162130821409</v>
      </c>
    </row>
    <row r="65" spans="2:167" s="242" customFormat="1" ht="13.8" thickBot="1" x14ac:dyDescent="0.3">
      <c r="B65" s="243" t="s">
        <v>11</v>
      </c>
      <c r="C65" s="249">
        <f t="shared" ref="C65:H65" si="312">SUM(C62/C63)</f>
        <v>4.7054446167212863E-4</v>
      </c>
      <c r="D65" s="245">
        <f t="shared" si="312"/>
        <v>7.7413658294197232E-2</v>
      </c>
      <c r="E65" s="245">
        <f t="shared" si="312"/>
        <v>0.14987601445264837</v>
      </c>
      <c r="F65" s="245">
        <f t="shared" si="312"/>
        <v>0.17940890432299775</v>
      </c>
      <c r="G65" s="245">
        <f t="shared" si="312"/>
        <v>0.17237409427915718</v>
      </c>
      <c r="H65" s="245">
        <f t="shared" si="312"/>
        <v>0.23580094826507914</v>
      </c>
      <c r="I65" s="245">
        <f t="shared" ref="I65:Q65" si="313">SUM(I62/I63)</f>
        <v>0.25363835341490459</v>
      </c>
      <c r="J65" s="245">
        <f t="shared" si="313"/>
        <v>0.22409738719094932</v>
      </c>
      <c r="K65" s="245">
        <f t="shared" si="313"/>
        <v>0.27656787952273698</v>
      </c>
      <c r="L65" s="245">
        <f t="shared" si="313"/>
        <v>0.30799232121474263</v>
      </c>
      <c r="M65" s="245">
        <f t="shared" si="313"/>
        <v>0.20623339740413915</v>
      </c>
      <c r="N65" s="246">
        <f t="shared" si="313"/>
        <v>0.29716748854090014</v>
      </c>
      <c r="O65" s="249">
        <f t="shared" si="313"/>
        <v>0.31102630412154358</v>
      </c>
      <c r="P65" s="245">
        <f t="shared" si="313"/>
        <v>0.33096755591426258</v>
      </c>
      <c r="Q65" s="245">
        <f t="shared" si="313"/>
        <v>0.36221869268675189</v>
      </c>
      <c r="R65" s="245">
        <f t="shared" ref="R65:W65" si="314">SUM(R62/R63)</f>
        <v>0.32855866435901493</v>
      </c>
      <c r="S65" s="245">
        <f t="shared" si="314"/>
        <v>0.33774156368636055</v>
      </c>
      <c r="T65" s="245">
        <f t="shared" si="314"/>
        <v>0.33541589969330282</v>
      </c>
      <c r="U65" s="245">
        <f t="shared" si="314"/>
        <v>0.3696091155557098</v>
      </c>
      <c r="V65" s="245">
        <f t="shared" si="314"/>
        <v>0.37135149851606547</v>
      </c>
      <c r="W65" s="245">
        <f t="shared" si="314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15">SUM(AA62/AA63)</f>
        <v>0.42317822582075104</v>
      </c>
      <c r="AB65" s="245">
        <f t="shared" si="315"/>
        <v>0.42663888265972916</v>
      </c>
      <c r="AC65" s="245">
        <f t="shared" si="315"/>
        <v>0.42597229440613232</v>
      </c>
      <c r="AD65" s="245">
        <f t="shared" si="315"/>
        <v>0.45245711224011992</v>
      </c>
      <c r="AE65" s="245">
        <f t="shared" si="315"/>
        <v>0.4601506991294172</v>
      </c>
      <c r="AF65" s="245">
        <f t="shared" si="315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15"/>
        <v>0.53145237812555091</v>
      </c>
      <c r="AK65" s="245">
        <f t="shared" si="315"/>
        <v>0.55270207798809323</v>
      </c>
      <c r="AL65" s="246">
        <f t="shared" si="315"/>
        <v>0.54618486001881905</v>
      </c>
      <c r="AM65" s="249">
        <f t="shared" ref="AM65:AR65" si="316">SUM(AM62/AM63)</f>
        <v>0.55114337474337638</v>
      </c>
      <c r="AN65" s="245">
        <f t="shared" si="316"/>
        <v>0.57749230899821491</v>
      </c>
      <c r="AO65" s="245">
        <f t="shared" si="316"/>
        <v>0.59097019558079922</v>
      </c>
      <c r="AP65" s="245">
        <f t="shared" si="316"/>
        <v>0.60772231213298777</v>
      </c>
      <c r="AQ65" s="245">
        <f t="shared" si="316"/>
        <v>0.6140421726603148</v>
      </c>
      <c r="AR65" s="245">
        <f t="shared" si="316"/>
        <v>0.61453009171433826</v>
      </c>
      <c r="AS65" s="245">
        <f t="shared" ref="AS65:AX65" si="317">SUM(AS62/AS63)</f>
        <v>0.63006831237133643</v>
      </c>
      <c r="AT65" s="245">
        <f t="shared" si="317"/>
        <v>0.64059703288645919</v>
      </c>
      <c r="AU65" s="245">
        <f t="shared" si="317"/>
        <v>0.6472684757319892</v>
      </c>
      <c r="AV65" s="245">
        <f t="shared" si="317"/>
        <v>0.65456293432806456</v>
      </c>
      <c r="AW65" s="245">
        <f t="shared" si="317"/>
        <v>0.66436111331651815</v>
      </c>
      <c r="AX65" s="246">
        <f t="shared" si="317"/>
        <v>0.66059559271215784</v>
      </c>
      <c r="AY65" s="249">
        <f t="shared" ref="AY65:BJ65" si="318">SUM(AY62/AY63)</f>
        <v>0.66850340569767253</v>
      </c>
      <c r="AZ65" s="245">
        <f t="shared" si="318"/>
        <v>0.6665631200596408</v>
      </c>
      <c r="BA65" s="245">
        <f t="shared" si="318"/>
        <v>0.6759138709602972</v>
      </c>
      <c r="BB65" s="245">
        <f t="shared" si="318"/>
        <v>0.67903245653946398</v>
      </c>
      <c r="BC65" s="245">
        <f t="shared" si="318"/>
        <v>0.67747558553628529</v>
      </c>
      <c r="BD65" s="245">
        <f t="shared" si="318"/>
        <v>0.67883136058844451</v>
      </c>
      <c r="BE65" s="245">
        <f t="shared" si="318"/>
        <v>0.68395147051338856</v>
      </c>
      <c r="BF65" s="245">
        <f t="shared" si="318"/>
        <v>0.68173597185988599</v>
      </c>
      <c r="BG65" s="245">
        <f t="shared" si="318"/>
        <v>0.69324550403503182</v>
      </c>
      <c r="BH65" s="245">
        <f t="shared" si="318"/>
        <v>0.69829823988607043</v>
      </c>
      <c r="BI65" s="245">
        <f t="shared" si="318"/>
        <v>0.70793404370158897</v>
      </c>
      <c r="BJ65" s="246">
        <f t="shared" si="318"/>
        <v>0.71000265629709725</v>
      </c>
      <c r="BK65" s="249">
        <f t="shared" ref="BK65:BP65" si="319">SUM(BK62/BK63)</f>
        <v>0.70300330813445566</v>
      </c>
      <c r="BL65" s="245">
        <f t="shared" si="319"/>
        <v>0.70750926143864346</v>
      </c>
      <c r="BM65" s="245">
        <f t="shared" si="319"/>
        <v>0.70757962177052924</v>
      </c>
      <c r="BN65" s="245">
        <f t="shared" si="319"/>
        <v>0.72070447186111719</v>
      </c>
      <c r="BO65" s="245">
        <f t="shared" si="319"/>
        <v>0.72389485459267899</v>
      </c>
      <c r="BP65" s="245">
        <f t="shared" si="319"/>
        <v>0.72634979265496358</v>
      </c>
      <c r="BQ65" s="245">
        <f t="shared" ref="BQ65:CB65" si="320">SUM(BQ62/BQ63)</f>
        <v>0.72555193402999507</v>
      </c>
      <c r="BR65" s="245">
        <f t="shared" si="320"/>
        <v>0.72192788076541525</v>
      </c>
      <c r="BS65" s="245">
        <f t="shared" si="320"/>
        <v>0.73017205137485974</v>
      </c>
      <c r="BT65" s="245">
        <f t="shared" si="320"/>
        <v>0.72898538952220382</v>
      </c>
      <c r="BU65" s="245">
        <f t="shared" si="320"/>
        <v>0.73731416421204521</v>
      </c>
      <c r="BV65" s="245">
        <f t="shared" si="320"/>
        <v>0.73815813436536526</v>
      </c>
      <c r="BW65" s="250">
        <f t="shared" si="320"/>
        <v>0.73909092727395964</v>
      </c>
      <c r="BX65" s="245">
        <f t="shared" si="320"/>
        <v>0.73718099596114572</v>
      </c>
      <c r="BY65" s="245">
        <f t="shared" si="320"/>
        <v>0.74012485176798515</v>
      </c>
      <c r="BZ65" s="245">
        <f t="shared" si="320"/>
        <v>0.7455791735206142</v>
      </c>
      <c r="CA65" s="245">
        <f t="shared" si="320"/>
        <v>0.74592827095442571</v>
      </c>
      <c r="CB65" s="245">
        <f t="shared" si="320"/>
        <v>0.75731944725688816</v>
      </c>
      <c r="CC65" s="245">
        <f t="shared" ref="CC65:CK65" si="321">SUM(CC62/CC63)</f>
        <v>0.7450610236267482</v>
      </c>
      <c r="CD65" s="245">
        <f t="shared" si="321"/>
        <v>0.74238330637131622</v>
      </c>
      <c r="CE65" s="245">
        <f t="shared" si="321"/>
        <v>0.74840013137226558</v>
      </c>
      <c r="CF65" s="245">
        <f t="shared" si="321"/>
        <v>0.75251435620130114</v>
      </c>
      <c r="CG65" s="245">
        <f t="shared" si="321"/>
        <v>0.75546306118682549</v>
      </c>
      <c r="CH65" s="245">
        <f t="shared" si="321"/>
        <v>0.75647325880522587</v>
      </c>
      <c r="CI65" s="250">
        <f t="shared" si="321"/>
        <v>0.75356083998774104</v>
      </c>
      <c r="CJ65" s="245">
        <f t="shared" si="321"/>
        <v>0.75040179193842205</v>
      </c>
      <c r="CK65" s="245">
        <f t="shared" si="321"/>
        <v>0.75776172900555483</v>
      </c>
      <c r="CL65" s="245">
        <f t="shared" ref="CL65:CQ65" si="322">SUM(CL62/CL63)</f>
        <v>0.75806870724325537</v>
      </c>
      <c r="CM65" s="245">
        <f t="shared" si="322"/>
        <v>0.76062129267259537</v>
      </c>
      <c r="CN65" s="245">
        <f t="shared" si="322"/>
        <v>0.76044792598695687</v>
      </c>
      <c r="CO65" s="245">
        <f t="shared" si="322"/>
        <v>0.74833338383997916</v>
      </c>
      <c r="CP65" s="245">
        <f t="shared" si="322"/>
        <v>0.74712727507213217</v>
      </c>
      <c r="CQ65" s="245">
        <f t="shared" si="322"/>
        <v>0.7560816896774688</v>
      </c>
      <c r="CR65" s="245">
        <f t="shared" ref="CR65:DJ65" si="323">SUM(CR62/CR63)</f>
        <v>0.7582597094296889</v>
      </c>
      <c r="CS65" s="245">
        <f t="shared" si="323"/>
        <v>0.75937475045674085</v>
      </c>
      <c r="CT65" s="246">
        <f t="shared" si="323"/>
        <v>0.76017973129911942</v>
      </c>
      <c r="CU65" s="245">
        <f t="shared" si="323"/>
        <v>0.7515812298367841</v>
      </c>
      <c r="CV65" s="245">
        <f t="shared" si="323"/>
        <v>0.75155436050931435</v>
      </c>
      <c r="CW65" s="245">
        <f t="shared" si="323"/>
        <v>0.7524077083879821</v>
      </c>
      <c r="CX65" s="245">
        <f t="shared" si="323"/>
        <v>0.75825607731556832</v>
      </c>
      <c r="CY65" s="245">
        <f t="shared" si="323"/>
        <v>0.76456739309133637</v>
      </c>
      <c r="CZ65" s="245">
        <f t="shared" si="323"/>
        <v>0.76323349811105179</v>
      </c>
      <c r="DA65" s="245">
        <f t="shared" si="323"/>
        <v>0.76600839696213163</v>
      </c>
      <c r="DB65" s="245">
        <f t="shared" si="323"/>
        <v>0.76790179603745434</v>
      </c>
      <c r="DC65" s="245">
        <f t="shared" si="323"/>
        <v>0.77140040799532095</v>
      </c>
      <c r="DD65" s="245">
        <f t="shared" si="323"/>
        <v>0.78761897453074348</v>
      </c>
      <c r="DE65" s="245">
        <f t="shared" si="323"/>
        <v>0.77750541719306243</v>
      </c>
      <c r="DF65" s="246">
        <f t="shared" si="323"/>
        <v>0.77916853399068475</v>
      </c>
      <c r="DG65" s="245">
        <f t="shared" si="323"/>
        <v>0.77784048339969736</v>
      </c>
      <c r="DH65" s="245">
        <f t="shared" si="323"/>
        <v>0.77403838896053623</v>
      </c>
      <c r="DI65" s="245">
        <f t="shared" si="323"/>
        <v>0.78456224608567882</v>
      </c>
      <c r="DJ65" s="245">
        <f t="shared" si="323"/>
        <v>0.79228787794243516</v>
      </c>
      <c r="DK65" s="245">
        <f t="shared" ref="DK65:DU65" si="324">SUM(DK62/DK63)</f>
        <v>0.79468897754901668</v>
      </c>
      <c r="DL65" s="245">
        <f t="shared" si="324"/>
        <v>0.79606376618034125</v>
      </c>
      <c r="DM65" s="245">
        <f t="shared" si="324"/>
        <v>0.79881601894160481</v>
      </c>
      <c r="DN65" s="245">
        <f t="shared" si="324"/>
        <v>0.79948525121124792</v>
      </c>
      <c r="DO65" s="245">
        <f t="shared" si="324"/>
        <v>0.80161576244191557</v>
      </c>
      <c r="DP65" s="245">
        <f t="shared" si="324"/>
        <v>0.80777927791061732</v>
      </c>
      <c r="DQ65" s="245">
        <f t="shared" si="324"/>
        <v>0.81202295005082015</v>
      </c>
      <c r="DR65" s="245">
        <f t="shared" si="324"/>
        <v>0.81052546750672738</v>
      </c>
      <c r="DS65" s="245">
        <f t="shared" si="324"/>
        <v>0.81047316216746945</v>
      </c>
      <c r="DT65" s="245">
        <f t="shared" si="324"/>
        <v>0.81609592189835212</v>
      </c>
      <c r="DU65" s="245">
        <f t="shared" si="324"/>
        <v>0.81999672662920953</v>
      </c>
      <c r="DV65" s="357">
        <f t="shared" ref="DV65:FK65" si="325">SUM(DV62/DV63)</f>
        <v>0.82198850950390401</v>
      </c>
      <c r="DW65" s="357">
        <f t="shared" si="325"/>
        <v>0.82402685808427045</v>
      </c>
      <c r="DX65" s="357">
        <f t="shared" si="325"/>
        <v>0.82271865936234767</v>
      </c>
      <c r="DY65" s="357">
        <f t="shared" si="325"/>
        <v>0.82420386733433537</v>
      </c>
      <c r="DZ65" s="357">
        <f t="shared" si="325"/>
        <v>0.8214818729928719</v>
      </c>
      <c r="EA65" s="357">
        <f t="shared" si="325"/>
        <v>0.8235576599742277</v>
      </c>
      <c r="EB65" s="357">
        <f t="shared" si="325"/>
        <v>0.82587096818931394</v>
      </c>
      <c r="EC65" s="357">
        <f t="shared" si="325"/>
        <v>0.82823928042397732</v>
      </c>
      <c r="ED65" s="357">
        <f t="shared" si="325"/>
        <v>0.82888157604283674</v>
      </c>
      <c r="EE65" s="357">
        <f t="shared" si="325"/>
        <v>0.82313431590220498</v>
      </c>
      <c r="EF65" s="357">
        <f t="shared" si="325"/>
        <v>0.82459857117697977</v>
      </c>
      <c r="EG65" s="357">
        <f t="shared" si="325"/>
        <v>0.82518433235325794</v>
      </c>
      <c r="EH65" s="357">
        <f t="shared" si="325"/>
        <v>0.82814924478270802</v>
      </c>
      <c r="EI65" s="357">
        <f t="shared" si="325"/>
        <v>0.82987096308180541</v>
      </c>
      <c r="EJ65" s="357">
        <f t="shared" si="325"/>
        <v>0.83168119348047898</v>
      </c>
      <c r="EK65" s="357">
        <f t="shared" si="325"/>
        <v>0.83367038238626379</v>
      </c>
      <c r="EL65" s="357">
        <f t="shared" si="325"/>
        <v>0.83414038707139915</v>
      </c>
      <c r="EM65" s="357">
        <f t="shared" si="325"/>
        <v>0.83411394775571457</v>
      </c>
      <c r="EN65" s="357">
        <f t="shared" si="325"/>
        <v>0.8370964703369681</v>
      </c>
      <c r="EO65" s="357">
        <f t="shared" si="325"/>
        <v>0.83876142725037384</v>
      </c>
      <c r="EP65" s="357">
        <f t="shared" si="325"/>
        <v>0.8362412120137559</v>
      </c>
      <c r="EQ65" s="357">
        <f t="shared" si="325"/>
        <v>0.83583885525977175</v>
      </c>
      <c r="ER65" s="357">
        <f t="shared" si="325"/>
        <v>0.83294831281363924</v>
      </c>
      <c r="ES65" s="357">
        <f t="shared" si="325"/>
        <v>0.8363978797826801</v>
      </c>
      <c r="ET65" s="357">
        <f t="shared" si="325"/>
        <v>0.83874096061780212</v>
      </c>
      <c r="EU65" s="357">
        <f t="shared" si="325"/>
        <v>0.83474667791412183</v>
      </c>
      <c r="EV65" s="357">
        <f t="shared" si="325"/>
        <v>0.83296130143633551</v>
      </c>
      <c r="EW65" s="357">
        <f t="shared" si="325"/>
        <v>0.82846759312416551</v>
      </c>
      <c r="EX65" s="357">
        <f t="shared" si="325"/>
        <v>0.82742970379752445</v>
      </c>
      <c r="EY65" s="357">
        <f t="shared" si="325"/>
        <v>0.82838317542257567</v>
      </c>
      <c r="EZ65" s="357">
        <f t="shared" si="325"/>
        <v>0.82800030443455996</v>
      </c>
      <c r="FA65" s="357">
        <f t="shared" si="325"/>
        <v>0.82929357052697983</v>
      </c>
      <c r="FB65" s="357">
        <f t="shared" si="325"/>
        <v>0.82825590908710467</v>
      </c>
      <c r="FC65" s="357">
        <f t="shared" si="325"/>
        <v>0.82298211874353433</v>
      </c>
      <c r="FD65" s="357">
        <f t="shared" si="325"/>
        <v>0.82251030460021091</v>
      </c>
      <c r="FE65" s="357">
        <f t="shared" si="325"/>
        <v>0.82198421506768293</v>
      </c>
      <c r="FF65" s="357">
        <f t="shared" si="325"/>
        <v>0.82525918987094515</v>
      </c>
      <c r="FG65" s="357">
        <f t="shared" si="325"/>
        <v>0.82747094086519912</v>
      </c>
      <c r="FH65" s="357">
        <f t="shared" si="325"/>
        <v>0.8279283398675108</v>
      </c>
      <c r="FI65" s="357">
        <f t="shared" si="325"/>
        <v>0.82471136314019744</v>
      </c>
      <c r="FJ65" s="357">
        <f t="shared" si="325"/>
        <v>0.82354629255027223</v>
      </c>
      <c r="FK65" s="357">
        <f t="shared" si="325"/>
        <v>0.82360837869178594</v>
      </c>
    </row>
    <row r="66" spans="2:167" s="68" customFormat="1" ht="13.8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67" s="68" customFormat="1" x14ac:dyDescent="0.25">
      <c r="B67" s="228" t="s">
        <v>22</v>
      </c>
      <c r="C67" s="230">
        <f t="shared" ref="C67:AZ67" si="326">SUM(1000*(C63))/C18</f>
        <v>6809.2439137525998</v>
      </c>
      <c r="D67" s="230">
        <f t="shared" si="326"/>
        <v>7195.6274925474427</v>
      </c>
      <c r="E67" s="230">
        <f t="shared" si="326"/>
        <v>8740.6256518427363</v>
      </c>
      <c r="F67" s="230">
        <f t="shared" si="326"/>
        <v>8690.726847070564</v>
      </c>
      <c r="G67" s="230">
        <f t="shared" si="326"/>
        <v>9246.9244454746968</v>
      </c>
      <c r="H67" s="230">
        <f t="shared" si="326"/>
        <v>11326.161174436822</v>
      </c>
      <c r="I67" s="230">
        <f t="shared" si="326"/>
        <v>13155.851124511082</v>
      </c>
      <c r="J67" s="230">
        <f t="shared" si="326"/>
        <v>9728.6725077546089</v>
      </c>
      <c r="K67" s="230">
        <f t="shared" si="326"/>
        <v>14545.620389272326</v>
      </c>
      <c r="L67" s="230">
        <f t="shared" si="326"/>
        <v>10892.923241990922</v>
      </c>
      <c r="M67" s="230">
        <f t="shared" si="326"/>
        <v>7809.8068815198767</v>
      </c>
      <c r="N67" s="230">
        <f t="shared" si="326"/>
        <v>8890.6594693514016</v>
      </c>
      <c r="O67" s="230">
        <f t="shared" si="326"/>
        <v>8479.2472314402967</v>
      </c>
      <c r="P67" s="230">
        <f t="shared" si="326"/>
        <v>8912.8396468855171</v>
      </c>
      <c r="Q67" s="230">
        <f t="shared" si="326"/>
        <v>7781.0737649447328</v>
      </c>
      <c r="R67" s="230">
        <f t="shared" si="326"/>
        <v>8331.8895437231713</v>
      </c>
      <c r="S67" s="230">
        <f t="shared" si="326"/>
        <v>9188.0295840844719</v>
      </c>
      <c r="T67" s="230">
        <f t="shared" si="326"/>
        <v>10284.335300337047</v>
      </c>
      <c r="U67" s="230">
        <f t="shared" si="326"/>
        <v>10682.795205702025</v>
      </c>
      <c r="V67" s="230">
        <f t="shared" si="326"/>
        <v>11733.411584556428</v>
      </c>
      <c r="W67" s="230">
        <f t="shared" si="326"/>
        <v>11069.786752188149</v>
      </c>
      <c r="X67" s="230">
        <f t="shared" si="326"/>
        <v>9962.3487979992042</v>
      </c>
      <c r="Y67" s="230">
        <f t="shared" si="326"/>
        <v>8687.1439220488792</v>
      </c>
      <c r="Z67" s="230">
        <f t="shared" si="326"/>
        <v>8420.2079265340435</v>
      </c>
      <c r="AA67" s="230">
        <f t="shared" si="326"/>
        <v>8427.0385088667881</v>
      </c>
      <c r="AB67" s="230">
        <f t="shared" si="326"/>
        <v>8622.3858513712748</v>
      </c>
      <c r="AC67" s="230">
        <f t="shared" si="326"/>
        <v>8276.9909248089753</v>
      </c>
      <c r="AD67" s="230">
        <f t="shared" si="326"/>
        <v>8706.8352213503767</v>
      </c>
      <c r="AE67" s="230">
        <f t="shared" si="326"/>
        <v>9080.6222707423585</v>
      </c>
      <c r="AF67" s="230">
        <f t="shared" si="326"/>
        <v>10263.353875394541</v>
      </c>
      <c r="AG67" s="230">
        <f t="shared" si="326"/>
        <v>10723.598095969128</v>
      </c>
      <c r="AH67" s="230">
        <f t="shared" si="326"/>
        <v>10788.325505153989</v>
      </c>
      <c r="AI67" s="230">
        <f t="shared" si="326"/>
        <v>10733.441683101843</v>
      </c>
      <c r="AJ67" s="230">
        <f t="shared" si="326"/>
        <v>9671.2061243994085</v>
      </c>
      <c r="AK67" s="230">
        <f t="shared" si="326"/>
        <v>8614.3147022069788</v>
      </c>
      <c r="AL67" s="230">
        <f t="shared" si="326"/>
        <v>8329.6462381846613</v>
      </c>
      <c r="AM67" s="230">
        <f t="shared" si="326"/>
        <v>8860.4384525142777</v>
      </c>
      <c r="AN67" s="230">
        <f t="shared" si="326"/>
        <v>8275.7108569664779</v>
      </c>
      <c r="AO67" s="230">
        <f t="shared" si="326"/>
        <v>8527.4640670712597</v>
      </c>
      <c r="AP67" s="230">
        <f t="shared" si="326"/>
        <v>8446.5508991117404</v>
      </c>
      <c r="AQ67" s="230">
        <f t="shared" si="326"/>
        <v>8811.4999439141648</v>
      </c>
      <c r="AR67" s="230">
        <f t="shared" si="326"/>
        <v>10532.703171798601</v>
      </c>
      <c r="AS67" s="230">
        <f t="shared" si="326"/>
        <v>11211.134148115816</v>
      </c>
      <c r="AT67" s="230">
        <f t="shared" si="326"/>
        <v>11133.396811394918</v>
      </c>
      <c r="AU67" s="230">
        <f t="shared" si="326"/>
        <v>12056.32102898423</v>
      </c>
      <c r="AV67" s="230">
        <f t="shared" si="326"/>
        <v>10270.792484083027</v>
      </c>
      <c r="AW67" s="230">
        <f t="shared" si="326"/>
        <v>8847.6126679512217</v>
      </c>
      <c r="AX67" s="230">
        <f t="shared" si="326"/>
        <v>8471.8717169783013</v>
      </c>
      <c r="AY67" s="230">
        <f t="shared" si="326"/>
        <v>8438.9340102827118</v>
      </c>
      <c r="AZ67" s="230">
        <f t="shared" si="326"/>
        <v>7940.6548567645177</v>
      </c>
      <c r="BA67" s="230">
        <f>SUM(1000*(BA63))/BA18</f>
        <v>8327.204940296213</v>
      </c>
      <c r="BB67" s="230">
        <f t="shared" ref="BB67:BJ67" si="327">SUM(1000*(BB63))/BB18</f>
        <v>8993.1709735707482</v>
      </c>
      <c r="BC67" s="230">
        <f t="shared" si="327"/>
        <v>9126.8576384460375</v>
      </c>
      <c r="BD67" s="230">
        <f t="shared" si="327"/>
        <v>10617.452723296014</v>
      </c>
      <c r="BE67" s="230">
        <f t="shared" si="327"/>
        <v>10874.133458130287</v>
      </c>
      <c r="BF67" s="230">
        <f t="shared" si="327"/>
        <v>11598.034032039126</v>
      </c>
      <c r="BG67" s="230">
        <f t="shared" si="327"/>
        <v>11608.123079894189</v>
      </c>
      <c r="BH67" s="230">
        <f t="shared" si="327"/>
        <v>9554.2795982132648</v>
      </c>
      <c r="BI67" s="230">
        <f t="shared" si="327"/>
        <v>8453.1602456159981</v>
      </c>
      <c r="BJ67" s="230">
        <f t="shared" si="327"/>
        <v>8306.7468358297101</v>
      </c>
      <c r="BK67" s="230">
        <f t="shared" ref="BK67:BP67" si="328">SUM(1000*(BK63))/BK18</f>
        <v>8646.3564210810255</v>
      </c>
      <c r="BL67" s="230">
        <f t="shared" si="328"/>
        <v>8524.4357958849578</v>
      </c>
      <c r="BM67" s="230">
        <f t="shared" si="328"/>
        <v>8319.200254129606</v>
      </c>
      <c r="BN67" s="230">
        <f t="shared" si="328"/>
        <v>8462.2680457846909</v>
      </c>
      <c r="BO67" s="230">
        <f t="shared" si="328"/>
        <v>8691.5188700027102</v>
      </c>
      <c r="BP67" s="230">
        <f t="shared" si="328"/>
        <v>9653.9150586081705</v>
      </c>
      <c r="BQ67" s="230">
        <f t="shared" ref="BQ67:CB67" si="329">SUM(1000*(BQ63))/BQ18</f>
        <v>10273.532601688295</v>
      </c>
      <c r="BR67" s="230">
        <f t="shared" si="329"/>
        <v>10571.115951624071</v>
      </c>
      <c r="BS67" s="230">
        <f t="shared" si="329"/>
        <v>11228.580804765992</v>
      </c>
      <c r="BT67" s="230">
        <f t="shared" si="329"/>
        <v>10425.934877103047</v>
      </c>
      <c r="BU67" s="230">
        <f t="shared" si="329"/>
        <v>8763.6102117909486</v>
      </c>
      <c r="BV67" s="230">
        <f t="shared" si="329"/>
        <v>9028.548880762859</v>
      </c>
      <c r="BW67" s="232">
        <f t="shared" si="329"/>
        <v>9094.3808075347006</v>
      </c>
      <c r="BX67" s="230">
        <f t="shared" si="329"/>
        <v>8606.1587266307342</v>
      </c>
      <c r="BY67" s="230">
        <f t="shared" si="329"/>
        <v>8343.8320720138527</v>
      </c>
      <c r="BZ67" s="230">
        <f t="shared" si="329"/>
        <v>8320.3631457500578</v>
      </c>
      <c r="CA67" s="230">
        <f t="shared" si="329"/>
        <v>8623.7947765045938</v>
      </c>
      <c r="CB67" s="230">
        <f t="shared" si="329"/>
        <v>10342.117346746118</v>
      </c>
      <c r="CC67" s="230">
        <f t="shared" ref="CC67:CK67" si="330">SUM(1000*(CC63))/CC18</f>
        <v>10946.889591103309</v>
      </c>
      <c r="CD67" s="230">
        <f t="shared" si="330"/>
        <v>11148.981841454091</v>
      </c>
      <c r="CE67" s="230">
        <f t="shared" si="330"/>
        <v>10816.049331518167</v>
      </c>
      <c r="CF67" s="230">
        <f t="shared" si="330"/>
        <v>9499.3290178987299</v>
      </c>
      <c r="CG67" s="230">
        <f t="shared" si="330"/>
        <v>8402.5109181316639</v>
      </c>
      <c r="CH67" s="230">
        <f t="shared" si="330"/>
        <v>8712.4439745444615</v>
      </c>
      <c r="CI67" s="232">
        <f t="shared" si="330"/>
        <v>8913.0621399401571</v>
      </c>
      <c r="CJ67" s="230">
        <f t="shared" si="330"/>
        <v>8252.9075427944281</v>
      </c>
      <c r="CK67" s="230">
        <f t="shared" si="330"/>
        <v>8062.9500674627443</v>
      </c>
      <c r="CL67" s="230">
        <f t="shared" ref="CL67:DC67" si="331">SUM(1000*(CL63))/CL18</f>
        <v>8342.9825380521052</v>
      </c>
      <c r="CM67" s="230">
        <f t="shared" si="331"/>
        <v>8613.2889226199622</v>
      </c>
      <c r="CN67" s="230">
        <f t="shared" si="331"/>
        <v>9671.0688022564718</v>
      </c>
      <c r="CO67" s="230">
        <f t="shared" si="331"/>
        <v>10973.919452619928</v>
      </c>
      <c r="CP67" s="230">
        <f t="shared" si="331"/>
        <v>10714.617380547705</v>
      </c>
      <c r="CQ67" s="230">
        <f t="shared" si="331"/>
        <v>10479.222408867789</v>
      </c>
      <c r="CR67" s="230">
        <f t="shared" si="331"/>
        <v>9001.0305101465619</v>
      </c>
      <c r="CS67" s="230">
        <f t="shared" si="331"/>
        <v>7914.4129915666654</v>
      </c>
      <c r="CT67" s="231">
        <f t="shared" si="331"/>
        <v>8683.1450312437009</v>
      </c>
      <c r="CU67" s="230">
        <f t="shared" si="331"/>
        <v>9311.5627345567464</v>
      </c>
      <c r="CV67" s="230">
        <f t="shared" si="331"/>
        <v>8467.147632746648</v>
      </c>
      <c r="CW67" s="230">
        <f t="shared" si="331"/>
        <v>8139.4512190217665</v>
      </c>
      <c r="CX67" s="230">
        <f t="shared" si="331"/>
        <v>8146.4243221398347</v>
      </c>
      <c r="CY67" s="230">
        <f t="shared" si="331"/>
        <v>8444.1671478422395</v>
      </c>
      <c r="CZ67" s="230">
        <f t="shared" si="331"/>
        <v>10284.454339740161</v>
      </c>
      <c r="DA67" s="230">
        <f t="shared" si="331"/>
        <v>10932.672531533703</v>
      </c>
      <c r="DB67" s="230">
        <f t="shared" si="331"/>
        <v>11083.065530635258</v>
      </c>
      <c r="DC67" s="230">
        <f t="shared" si="331"/>
        <v>11208.240995842309</v>
      </c>
      <c r="DD67" s="230">
        <f t="shared" ref="DD67:DJ67" si="332">SUM(1000*(DD63))/DD18</f>
        <v>9392.5406268536426</v>
      </c>
      <c r="DE67" s="230">
        <f t="shared" si="332"/>
        <v>8316.3070456365094</v>
      </c>
      <c r="DF67" s="231">
        <f t="shared" si="332"/>
        <v>8759.2185995322616</v>
      </c>
      <c r="DG67" s="230">
        <f t="shared" si="332"/>
        <v>9155.620948055066</v>
      </c>
      <c r="DH67" s="230">
        <f t="shared" si="332"/>
        <v>8949.7612518792666</v>
      </c>
      <c r="DI67" s="230">
        <f t="shared" si="332"/>
        <v>7999.3484270270674</v>
      </c>
      <c r="DJ67" s="230">
        <f t="shared" si="332"/>
        <v>8120.945354103419</v>
      </c>
      <c r="DK67" s="230">
        <f t="shared" ref="DK67:FK67" si="333">SUM(1000*(DK63))/DK18</f>
        <v>8929.363017135589</v>
      </c>
      <c r="DL67" s="230">
        <f t="shared" si="333"/>
        <v>10263.678662807353</v>
      </c>
      <c r="DM67" s="230">
        <f t="shared" si="333"/>
        <v>11708.045102997425</v>
      </c>
      <c r="DN67" s="230">
        <f t="shared" si="333"/>
        <v>11707.500813056204</v>
      </c>
      <c r="DO67" s="230">
        <f t="shared" si="333"/>
        <v>11308.992240810581</v>
      </c>
      <c r="DP67" s="230">
        <f t="shared" si="333"/>
        <v>9303.4317135461861</v>
      </c>
      <c r="DQ67" s="230">
        <f t="shared" si="333"/>
        <v>8230.7687770784851</v>
      </c>
      <c r="DR67" s="230">
        <f t="shared" si="333"/>
        <v>8650.5525628649266</v>
      </c>
      <c r="DS67" s="230">
        <f t="shared" si="333"/>
        <v>8623.7981589654064</v>
      </c>
      <c r="DT67" s="230">
        <f t="shared" si="333"/>
        <v>8061.9966309243882</v>
      </c>
      <c r="DU67" s="230">
        <f t="shared" si="333"/>
        <v>7817.3445713782266</v>
      </c>
      <c r="DV67" s="360">
        <f t="shared" si="333"/>
        <v>8467.3107450045663</v>
      </c>
      <c r="DW67" s="360">
        <f t="shared" si="333"/>
        <v>9011.1329818851518</v>
      </c>
      <c r="DX67" s="360">
        <f t="shared" si="333"/>
        <v>9966.4275650991058</v>
      </c>
      <c r="DY67" s="360">
        <f t="shared" si="333"/>
        <v>10669.220132407914</v>
      </c>
      <c r="DZ67" s="360">
        <f t="shared" si="333"/>
        <v>10840.971333612313</v>
      </c>
      <c r="EA67" s="360">
        <f t="shared" si="333"/>
        <v>10558.210681346274</v>
      </c>
      <c r="EB67" s="360">
        <f t="shared" si="333"/>
        <v>9109.5445328755595</v>
      </c>
      <c r="EC67" s="360">
        <f t="shared" si="333"/>
        <v>8322.8471031386671</v>
      </c>
      <c r="ED67" s="360">
        <f t="shared" si="333"/>
        <v>8182.6652629858499</v>
      </c>
      <c r="EE67" s="360">
        <f t="shared" si="333"/>
        <v>8478.3413980173864</v>
      </c>
      <c r="EF67" s="360">
        <f t="shared" si="333"/>
        <v>8040.8200301583911</v>
      </c>
      <c r="EG67" s="360">
        <f t="shared" si="333"/>
        <v>7677.2507390164783</v>
      </c>
      <c r="EH67" s="360">
        <f t="shared" si="333"/>
        <v>8053.914202009928</v>
      </c>
      <c r="EI67" s="360">
        <f t="shared" si="333"/>
        <v>8109.4469552297105</v>
      </c>
      <c r="EJ67" s="360">
        <f t="shared" si="333"/>
        <v>9532.4450013195401</v>
      </c>
      <c r="EK67" s="360">
        <f t="shared" si="333"/>
        <v>10246.695001780838</v>
      </c>
      <c r="EL67" s="360">
        <f t="shared" si="333"/>
        <v>10403.670477143067</v>
      </c>
      <c r="EM67" s="360">
        <f t="shared" si="333"/>
        <v>10781.401957464343</v>
      </c>
      <c r="EN67" s="360">
        <f t="shared" si="333"/>
        <v>9392.7459570964911</v>
      </c>
      <c r="EO67" s="360">
        <f t="shared" si="333"/>
        <v>7895.5878946597149</v>
      </c>
      <c r="EP67" s="360">
        <f t="shared" si="333"/>
        <v>8562.0333097094244</v>
      </c>
      <c r="EQ67" s="360">
        <f t="shared" si="333"/>
        <v>8737.2483364109921</v>
      </c>
      <c r="ER67" s="360">
        <f t="shared" si="333"/>
        <v>8154.285977067877</v>
      </c>
      <c r="ES67" s="360">
        <f t="shared" si="333"/>
        <v>7980.3002564886929</v>
      </c>
      <c r="ET67" s="360">
        <f t="shared" si="333"/>
        <v>8196.15494823472</v>
      </c>
      <c r="EU67" s="360">
        <f t="shared" si="333"/>
        <v>8506.4469171860746</v>
      </c>
      <c r="EV67" s="360">
        <f t="shared" si="333"/>
        <v>9645.1178845141294</v>
      </c>
      <c r="EW67" s="360">
        <f t="shared" si="333"/>
        <v>9929.0861328334977</v>
      </c>
      <c r="EX67" s="360">
        <f t="shared" si="333"/>
        <v>10057.887361381845</v>
      </c>
      <c r="EY67" s="360">
        <f t="shared" si="333"/>
        <v>10681.71667764743</v>
      </c>
      <c r="EZ67" s="360">
        <f t="shared" si="333"/>
        <v>9048.4204679096529</v>
      </c>
      <c r="FA67" s="360">
        <f t="shared" si="333"/>
        <v>8109.9840251881906</v>
      </c>
      <c r="FB67" s="360">
        <f t="shared" si="333"/>
        <v>7980.2070577757977</v>
      </c>
      <c r="FC67" s="360">
        <f t="shared" si="333"/>
        <v>8315.369759413521</v>
      </c>
      <c r="FD67" s="360">
        <f t="shared" si="333"/>
        <v>8309.5577276551758</v>
      </c>
      <c r="FE67" s="360">
        <f t="shared" si="333"/>
        <v>8025.7997582314774</v>
      </c>
      <c r="FF67" s="360">
        <f t="shared" si="333"/>
        <v>8054.55169068736</v>
      </c>
      <c r="FG67" s="360">
        <f t="shared" si="333"/>
        <v>8129.9011024755509</v>
      </c>
      <c r="FH67" s="360">
        <f t="shared" si="333"/>
        <v>9082.5002764059846</v>
      </c>
      <c r="FI67" s="360">
        <f t="shared" si="333"/>
        <v>10148.65820070271</v>
      </c>
      <c r="FJ67" s="360">
        <f t="shared" si="333"/>
        <v>10700.554062435394</v>
      </c>
      <c r="FK67" s="360">
        <f t="shared" si="333"/>
        <v>10480.687486669281</v>
      </c>
    </row>
    <row r="68" spans="2:167" s="68" customFormat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67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67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67" s="387" customFormat="1" hidden="1" x14ac:dyDescent="0.25">
      <c r="B71" s="390" t="s">
        <v>1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</row>
    <row r="72" spans="2:167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</row>
    <row r="73" spans="2:167" s="387" customFormat="1" ht="13.8" hidden="1" thickTop="1" x14ac:dyDescent="0.25">
      <c r="B73" s="390" t="s">
        <v>9</v>
      </c>
      <c r="C73" s="397">
        <f t="shared" ref="C73:P73" si="334">SUM(C71:C72)</f>
        <v>457443.55400000006</v>
      </c>
      <c r="D73" s="398">
        <f t="shared" si="334"/>
        <v>493675.01400000002</v>
      </c>
      <c r="E73" s="398">
        <f t="shared" si="334"/>
        <v>804508.94</v>
      </c>
      <c r="F73" s="398">
        <f t="shared" si="334"/>
        <v>1046498.814</v>
      </c>
      <c r="G73" s="398">
        <f t="shared" si="334"/>
        <v>964930.723</v>
      </c>
      <c r="H73" s="398">
        <f t="shared" si="334"/>
        <v>1902854.814</v>
      </c>
      <c r="I73" s="398">
        <f t="shared" si="334"/>
        <v>2839831.5010000002</v>
      </c>
      <c r="J73" s="398">
        <f t="shared" si="334"/>
        <v>1321757.6770000001</v>
      </c>
      <c r="K73" s="398">
        <f t="shared" si="334"/>
        <v>3402727.1869999999</v>
      </c>
      <c r="L73" s="398">
        <f t="shared" si="334"/>
        <v>2140345.7250000001</v>
      </c>
      <c r="M73" s="398">
        <f t="shared" si="334"/>
        <v>1814739.632</v>
      </c>
      <c r="N73" s="399">
        <f t="shared" si="334"/>
        <v>1876181.62</v>
      </c>
      <c r="O73" s="397">
        <f t="shared" si="334"/>
        <v>2041732</v>
      </c>
      <c r="P73" s="398">
        <f t="shared" si="334"/>
        <v>1623048</v>
      </c>
      <c r="Q73" s="398">
        <f t="shared" ref="Q73:W73" si="335">SUM(Q71:Q72)</f>
        <v>1550443</v>
      </c>
      <c r="R73" s="398">
        <f t="shared" si="335"/>
        <v>1626449.3590000002</v>
      </c>
      <c r="S73" s="398">
        <f t="shared" si="335"/>
        <v>1738067.5370000002</v>
      </c>
      <c r="T73" s="398">
        <f t="shared" si="335"/>
        <v>1835752.922</v>
      </c>
      <c r="U73" s="398">
        <f t="shared" si="335"/>
        <v>1881660.9800000002</v>
      </c>
      <c r="V73" s="398">
        <f t="shared" si="335"/>
        <v>1962016.5649999999</v>
      </c>
      <c r="W73" s="398">
        <f t="shared" si="335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36">SUM(AA71:AA72)</f>
        <v>1675937</v>
      </c>
      <c r="AB73" s="398">
        <f t="shared" si="336"/>
        <v>1698757.9</v>
      </c>
      <c r="AC73" s="398">
        <f t="shared" si="336"/>
        <v>1709534.9</v>
      </c>
      <c r="AD73" s="398">
        <f t="shared" si="336"/>
        <v>1839542.1</v>
      </c>
      <c r="AE73" s="398">
        <f t="shared" si="336"/>
        <v>1811180.7999999998</v>
      </c>
      <c r="AF73" s="398">
        <f t="shared" si="336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36"/>
        <v>1894447.1640000001</v>
      </c>
      <c r="AK73" s="398">
        <f t="shared" si="336"/>
        <v>1773511.3939999999</v>
      </c>
      <c r="AL73" s="399">
        <f t="shared" si="336"/>
        <v>1848251.1470000001</v>
      </c>
      <c r="AM73" s="397">
        <f t="shared" ref="AM73:AR73" si="337">SUM(AM71:AM72)</f>
        <v>1743889</v>
      </c>
      <c r="AN73" s="398">
        <f t="shared" si="337"/>
        <v>1721432</v>
      </c>
      <c r="AO73" s="398">
        <f t="shared" si="337"/>
        <v>1729602</v>
      </c>
      <c r="AP73" s="398">
        <f t="shared" si="337"/>
        <v>1811814.2</v>
      </c>
      <c r="AQ73" s="398">
        <f t="shared" si="337"/>
        <v>1898599.8</v>
      </c>
      <c r="AR73" s="398">
        <f t="shared" si="337"/>
        <v>1991938.4000000001</v>
      </c>
      <c r="AS73" s="398">
        <f t="shared" ref="AS73:AX73" si="338">SUM(AS71:AS72)</f>
        <v>1922176.7999999998</v>
      </c>
      <c r="AT73" s="398">
        <f t="shared" si="338"/>
        <v>1951093.6</v>
      </c>
      <c r="AU73" s="398">
        <f t="shared" si="338"/>
        <v>2056065.6</v>
      </c>
      <c r="AV73" s="398">
        <f t="shared" si="338"/>
        <v>1872091.2</v>
      </c>
      <c r="AW73" s="398">
        <f t="shared" si="338"/>
        <v>1818393</v>
      </c>
      <c r="AX73" s="399">
        <f t="shared" si="338"/>
        <v>1779137.7999999998</v>
      </c>
      <c r="AY73" s="397">
        <f t="shared" ref="AY73:BJ73" si="339">SUM(AY71:AY72)</f>
        <v>1813850.7000000002</v>
      </c>
      <c r="AZ73" s="398">
        <f t="shared" si="339"/>
        <v>1769337.2</v>
      </c>
      <c r="BA73" s="398">
        <f t="shared" si="339"/>
        <v>1762107.5</v>
      </c>
      <c r="BB73" s="398">
        <f t="shared" si="339"/>
        <v>1868591</v>
      </c>
      <c r="BC73" s="398">
        <f t="shared" si="339"/>
        <v>1905466</v>
      </c>
      <c r="BD73" s="398">
        <f t="shared" si="339"/>
        <v>1980016</v>
      </c>
      <c r="BE73" s="398">
        <f t="shared" si="339"/>
        <v>2047953.5</v>
      </c>
      <c r="BF73" s="398">
        <f t="shared" si="339"/>
        <v>2034416.2999999998</v>
      </c>
      <c r="BG73" s="398">
        <f t="shared" si="339"/>
        <v>2087644.5000000002</v>
      </c>
      <c r="BH73" s="398">
        <f t="shared" si="339"/>
        <v>1934777.6</v>
      </c>
      <c r="BI73" s="398">
        <f t="shared" si="339"/>
        <v>1957825.6</v>
      </c>
      <c r="BJ73" s="399">
        <f t="shared" si="339"/>
        <v>1853188.4</v>
      </c>
      <c r="BK73" s="397">
        <f t="shared" ref="BK73:BP73" si="340">SUM(BK71:BK72)</f>
        <v>1792599</v>
      </c>
      <c r="BL73" s="398">
        <f t="shared" si="340"/>
        <v>1843739.3000000003</v>
      </c>
      <c r="BM73" s="398">
        <f t="shared" si="340"/>
        <v>1731650.7000000002</v>
      </c>
      <c r="BN73" s="398">
        <f t="shared" si="340"/>
        <v>1891127.909</v>
      </c>
      <c r="BO73" s="398">
        <f t="shared" si="340"/>
        <v>1838697.781</v>
      </c>
      <c r="BP73" s="398">
        <f t="shared" si="340"/>
        <v>2045932.35</v>
      </c>
      <c r="BQ73" s="398">
        <f t="shared" ref="BQ73:CB73" si="341">SUM(BQ71:BQ72)</f>
        <v>1969719</v>
      </c>
      <c r="BR73" s="398">
        <f t="shared" si="341"/>
        <v>1969137</v>
      </c>
      <c r="BS73" s="398">
        <f t="shared" si="341"/>
        <v>2105313</v>
      </c>
      <c r="BT73" s="398">
        <f t="shared" si="341"/>
        <v>1946421.9000000001</v>
      </c>
      <c r="BU73" s="398">
        <f t="shared" si="341"/>
        <v>1958149.9999999998</v>
      </c>
      <c r="BV73" s="400">
        <f t="shared" si="341"/>
        <v>1970852.6</v>
      </c>
      <c r="BW73" s="401">
        <f t="shared" si="341"/>
        <v>1915930</v>
      </c>
      <c r="BX73" s="398">
        <f t="shared" si="341"/>
        <v>1894705</v>
      </c>
      <c r="BY73" s="398">
        <f t="shared" si="341"/>
        <v>1812736</v>
      </c>
      <c r="BZ73" s="398">
        <f t="shared" si="341"/>
        <v>1929188.2</v>
      </c>
      <c r="CA73" s="398">
        <f t="shared" si="341"/>
        <v>1915209.4</v>
      </c>
      <c r="CB73" s="398">
        <f t="shared" si="341"/>
        <v>2548010.747</v>
      </c>
      <c r="CC73" s="398">
        <f t="shared" ref="CC73:CK73" si="342">SUM(CC71:CC72)</f>
        <v>2119332.8959999997</v>
      </c>
      <c r="CD73" s="398">
        <f t="shared" si="342"/>
        <v>2115488.798</v>
      </c>
      <c r="CE73" s="398">
        <f t="shared" si="342"/>
        <v>2077178.8709999998</v>
      </c>
      <c r="CF73" s="398">
        <f t="shared" si="342"/>
        <v>1916057</v>
      </c>
      <c r="CG73" s="398">
        <f t="shared" si="342"/>
        <v>1818636</v>
      </c>
      <c r="CH73" s="398">
        <f t="shared" si="342"/>
        <v>1759578</v>
      </c>
      <c r="CI73" s="401">
        <f t="shared" si="342"/>
        <v>1812948</v>
      </c>
      <c r="CJ73" s="398">
        <f t="shared" si="342"/>
        <v>1646950</v>
      </c>
      <c r="CK73" s="398">
        <f t="shared" si="342"/>
        <v>1640682</v>
      </c>
      <c r="CL73" s="398">
        <f t="shared" ref="CL73:CT73" si="343">SUM(CL71:CL72)</f>
        <v>1707920</v>
      </c>
      <c r="CM73" s="398">
        <f t="shared" si="343"/>
        <v>1690341</v>
      </c>
      <c r="CN73" s="398">
        <f t="shared" si="343"/>
        <v>1812807</v>
      </c>
      <c r="CO73" s="398">
        <f t="shared" si="343"/>
        <v>1859077.8000000003</v>
      </c>
      <c r="CP73" s="398">
        <f t="shared" si="343"/>
        <v>1873544.9000000001</v>
      </c>
      <c r="CQ73" s="398">
        <f t="shared" si="343"/>
        <v>1921378.4</v>
      </c>
      <c r="CR73" s="398">
        <f t="shared" si="343"/>
        <v>1790898.9</v>
      </c>
      <c r="CS73" s="398">
        <f t="shared" si="343"/>
        <v>1695531.5999999999</v>
      </c>
      <c r="CT73" s="399">
        <f t="shared" si="343"/>
        <v>1708606</v>
      </c>
      <c r="CU73" s="400">
        <f t="shared" ref="CU73:DJ73" si="344">SUM(CU71:CU72)</f>
        <v>1768459.811</v>
      </c>
      <c r="CV73" s="400">
        <f t="shared" si="344"/>
        <v>1695543.6370000001</v>
      </c>
      <c r="CW73" s="400">
        <f t="shared" si="344"/>
        <v>1668159.0090000001</v>
      </c>
      <c r="CX73" s="400">
        <f t="shared" si="344"/>
        <v>1769474.2510000002</v>
      </c>
      <c r="CY73" s="400">
        <f t="shared" si="344"/>
        <v>1755108.4190000002</v>
      </c>
      <c r="CZ73" s="400">
        <f t="shared" si="344"/>
        <v>1895821.642</v>
      </c>
      <c r="DA73" s="400">
        <f t="shared" si="344"/>
        <v>1977739</v>
      </c>
      <c r="DB73" s="400">
        <f t="shared" si="344"/>
        <v>1934355.7999999998</v>
      </c>
      <c r="DC73" s="400">
        <f t="shared" si="344"/>
        <v>2061890.9</v>
      </c>
      <c r="DD73" s="400">
        <f t="shared" si="344"/>
        <v>1979653</v>
      </c>
      <c r="DE73" s="400">
        <f t="shared" si="344"/>
        <v>1800494.9000000001</v>
      </c>
      <c r="DF73" s="399">
        <f t="shared" si="344"/>
        <v>1876278.9</v>
      </c>
      <c r="DG73" s="488">
        <f t="shared" si="344"/>
        <v>1877303.5999999999</v>
      </c>
      <c r="DH73" s="488">
        <f t="shared" si="344"/>
        <v>2220029.6</v>
      </c>
      <c r="DI73" s="488">
        <f t="shared" si="344"/>
        <v>1839974</v>
      </c>
      <c r="DJ73" s="488">
        <f t="shared" si="344"/>
        <v>1338250.8999999999</v>
      </c>
      <c r="DK73" s="488">
        <f t="shared" ref="DK73:FK73" si="345">SUM(DK71:DK72)</f>
        <v>1911498.0999999999</v>
      </c>
      <c r="DL73" s="488">
        <f t="shared" si="345"/>
        <v>1998688.1</v>
      </c>
      <c r="DM73" s="488">
        <f t="shared" si="345"/>
        <v>2091232.6</v>
      </c>
      <c r="DN73" s="488">
        <f t="shared" si="345"/>
        <v>2101281.87</v>
      </c>
      <c r="DO73" s="488">
        <f t="shared" si="345"/>
        <v>2120428.75</v>
      </c>
      <c r="DP73" s="488">
        <f t="shared" si="345"/>
        <v>2067826.8</v>
      </c>
      <c r="DQ73" s="488">
        <f t="shared" si="345"/>
        <v>1905034.5</v>
      </c>
      <c r="DR73" s="488">
        <f t="shared" si="345"/>
        <v>1957624.7000000002</v>
      </c>
      <c r="DS73" s="488">
        <f t="shared" si="345"/>
        <v>1997952.7</v>
      </c>
      <c r="DT73" s="488">
        <f t="shared" si="345"/>
        <v>1919757</v>
      </c>
      <c r="DU73" s="488">
        <f t="shared" si="345"/>
        <v>1866906.4</v>
      </c>
      <c r="DV73" s="489">
        <f t="shared" si="345"/>
        <v>1977453.2</v>
      </c>
      <c r="DW73" s="489">
        <f t="shared" si="345"/>
        <v>1879198.2</v>
      </c>
      <c r="DX73" s="489">
        <f t="shared" si="345"/>
        <v>2214521.7000000002</v>
      </c>
      <c r="DY73" s="489">
        <f t="shared" si="345"/>
        <v>2136842.6999999997</v>
      </c>
      <c r="DZ73" s="489">
        <f t="shared" si="345"/>
        <v>2150503.9</v>
      </c>
      <c r="EA73" s="489">
        <f t="shared" si="345"/>
        <v>2177602</v>
      </c>
      <c r="EB73" s="489">
        <f t="shared" si="345"/>
        <v>2059782.6</v>
      </c>
      <c r="EC73" s="489">
        <f t="shared" si="345"/>
        <v>2004788.5</v>
      </c>
      <c r="ED73" s="489">
        <f t="shared" si="345"/>
        <v>1986038</v>
      </c>
      <c r="EE73" s="489">
        <f t="shared" si="345"/>
        <v>1969750.1</v>
      </c>
      <c r="EF73" s="489">
        <f t="shared" si="345"/>
        <v>1968530.2999999998</v>
      </c>
      <c r="EG73" s="489">
        <f t="shared" si="345"/>
        <v>1895666.2</v>
      </c>
      <c r="EH73" s="489">
        <f t="shared" si="345"/>
        <v>2098173.9000000004</v>
      </c>
      <c r="EI73" s="489">
        <f t="shared" si="345"/>
        <v>2022417.6999999997</v>
      </c>
      <c r="EJ73" s="489">
        <f t="shared" si="345"/>
        <v>2178940.1</v>
      </c>
      <c r="EK73" s="489">
        <f t="shared" si="345"/>
        <v>2194948.9000000004</v>
      </c>
      <c r="EL73" s="489">
        <f t="shared" si="345"/>
        <v>2221161</v>
      </c>
      <c r="EM73" s="489">
        <f t="shared" si="345"/>
        <v>2296389</v>
      </c>
      <c r="EN73" s="489">
        <f t="shared" si="345"/>
        <v>2173220.9000000004</v>
      </c>
      <c r="EO73" s="489">
        <f t="shared" si="345"/>
        <v>2149961.6999999997</v>
      </c>
      <c r="EP73" s="489">
        <f t="shared" si="345"/>
        <v>2127876</v>
      </c>
      <c r="EQ73" s="489">
        <f t="shared" si="345"/>
        <v>2085775.7</v>
      </c>
      <c r="ER73" s="489">
        <f t="shared" si="345"/>
        <v>2017048.2</v>
      </c>
      <c r="ES73" s="489">
        <f t="shared" si="345"/>
        <v>1985244.5</v>
      </c>
      <c r="ET73" s="489">
        <f t="shared" si="345"/>
        <v>2211957.0999999996</v>
      </c>
      <c r="EU73" s="489">
        <f t="shared" si="345"/>
        <v>2209960.2999999998</v>
      </c>
      <c r="EV73" s="489">
        <f t="shared" si="345"/>
        <v>2329135.6</v>
      </c>
      <c r="EW73" s="489">
        <f t="shared" si="345"/>
        <v>2261018.9</v>
      </c>
      <c r="EX73" s="489">
        <f t="shared" si="345"/>
        <v>2313799.0999999996</v>
      </c>
      <c r="EY73" s="489">
        <f t="shared" si="345"/>
        <v>2413053.6800000002</v>
      </c>
      <c r="EZ73" s="489">
        <f t="shared" si="345"/>
        <v>2281275</v>
      </c>
      <c r="FA73" s="489">
        <f t="shared" si="345"/>
        <v>2220535.1</v>
      </c>
      <c r="FB73" s="489">
        <f t="shared" si="345"/>
        <v>2162025.2999999998</v>
      </c>
      <c r="FC73" s="489">
        <f t="shared" si="345"/>
        <v>2181814.56</v>
      </c>
      <c r="FD73" s="489">
        <f t="shared" si="345"/>
        <v>2175576.9</v>
      </c>
      <c r="FE73" s="489">
        <f t="shared" si="345"/>
        <v>2080835</v>
      </c>
      <c r="FF73" s="489">
        <f t="shared" si="345"/>
        <v>2235160.1</v>
      </c>
      <c r="FG73" s="489">
        <f t="shared" si="345"/>
        <v>2236484.6</v>
      </c>
      <c r="FH73" s="489">
        <f t="shared" si="345"/>
        <v>2305396</v>
      </c>
      <c r="FI73" s="489">
        <f t="shared" si="345"/>
        <v>2374680.1</v>
      </c>
      <c r="FJ73" s="489">
        <f t="shared" si="345"/>
        <v>2396505.9</v>
      </c>
      <c r="FK73" s="489">
        <f t="shared" si="345"/>
        <v>2447392</v>
      </c>
    </row>
    <row r="74" spans="2:167" s="409" customFormat="1" hidden="1" x14ac:dyDescent="0.25">
      <c r="B74" s="403" t="s">
        <v>10</v>
      </c>
      <c r="C74" s="404">
        <f t="shared" ref="C74:P74" si="346">SUM(C71)/C73</f>
        <v>0.99965150454388085</v>
      </c>
      <c r="D74" s="405">
        <f t="shared" si="346"/>
        <v>0.92628576296551246</v>
      </c>
      <c r="E74" s="405">
        <f t="shared" si="346"/>
        <v>0.74175072684711252</v>
      </c>
      <c r="F74" s="405">
        <f t="shared" si="346"/>
        <v>0.69400002301388175</v>
      </c>
      <c r="G74" s="405">
        <f t="shared" si="346"/>
        <v>0.83730029497672032</v>
      </c>
      <c r="H74" s="405">
        <f t="shared" si="346"/>
        <v>0.48566805370575161</v>
      </c>
      <c r="I74" s="405">
        <f t="shared" si="346"/>
        <v>0.59718862629800806</v>
      </c>
      <c r="J74" s="405">
        <f t="shared" si="346"/>
        <v>0.40422800585708263</v>
      </c>
      <c r="K74" s="405">
        <f t="shared" si="346"/>
        <v>0.66246008778252385</v>
      </c>
      <c r="L74" s="405">
        <f t="shared" si="346"/>
        <v>0.5041556545730479</v>
      </c>
      <c r="M74" s="405">
        <f t="shared" si="346"/>
        <v>0.57028366921123153</v>
      </c>
      <c r="N74" s="406">
        <f t="shared" si="346"/>
        <v>0.56875668572001037</v>
      </c>
      <c r="O74" s="404">
        <f t="shared" si="346"/>
        <v>0.65350202671065549</v>
      </c>
      <c r="P74" s="405">
        <f t="shared" si="346"/>
        <v>0.60320828465948018</v>
      </c>
      <c r="Q74" s="405">
        <f t="shared" ref="Q74:W74" si="347">SUM(Q71)/Q73</f>
        <v>0.51853180026611745</v>
      </c>
      <c r="R74" s="405">
        <f t="shared" si="347"/>
        <v>0.51162302926641567</v>
      </c>
      <c r="S74" s="405">
        <f t="shared" si="347"/>
        <v>0.51509177862286948</v>
      </c>
      <c r="T74" s="405">
        <f t="shared" si="347"/>
        <v>0.50991942803509804</v>
      </c>
      <c r="U74" s="405">
        <f t="shared" si="347"/>
        <v>0.50337929311793439</v>
      </c>
      <c r="V74" s="405">
        <f t="shared" si="347"/>
        <v>0.44862842276767423</v>
      </c>
      <c r="W74" s="405">
        <f t="shared" si="347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348">SUM(AA71)/AA73</f>
        <v>0.46159467808157467</v>
      </c>
      <c r="AB74" s="405">
        <f t="shared" si="348"/>
        <v>0.48086404778456071</v>
      </c>
      <c r="AC74" s="405">
        <f t="shared" si="348"/>
        <v>0.49011640534510292</v>
      </c>
      <c r="AD74" s="405">
        <f t="shared" si="348"/>
        <v>0.49469452207698861</v>
      </c>
      <c r="AE74" s="405">
        <f t="shared" si="348"/>
        <v>0.4647187624780475</v>
      </c>
      <c r="AF74" s="405">
        <f t="shared" si="348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348"/>
        <v>0.39524602545209858</v>
      </c>
      <c r="AK74" s="405">
        <f t="shared" si="348"/>
        <v>0.38974893498767116</v>
      </c>
      <c r="AL74" s="406">
        <f t="shared" si="348"/>
        <v>0.37879850805795279</v>
      </c>
      <c r="AM74" s="404">
        <f t="shared" ref="AM74:AR74" si="349">SUM(AM71)/AM73</f>
        <v>0.36536442399716956</v>
      </c>
      <c r="AN74" s="405">
        <f t="shared" si="349"/>
        <v>0.34313989748070212</v>
      </c>
      <c r="AO74" s="405">
        <f t="shared" si="349"/>
        <v>0.30828999966466275</v>
      </c>
      <c r="AP74" s="405">
        <f t="shared" si="349"/>
        <v>0.30548756047943548</v>
      </c>
      <c r="AQ74" s="405">
        <f t="shared" si="349"/>
        <v>0.32723605048309812</v>
      </c>
      <c r="AR74" s="405">
        <f t="shared" si="349"/>
        <v>0.25731202330353187</v>
      </c>
      <c r="AS74" s="405">
        <f t="shared" ref="AS74:AX74" si="350">SUM(AS71)/AS73</f>
        <v>0.26549139496429258</v>
      </c>
      <c r="AT74" s="405">
        <f t="shared" si="350"/>
        <v>0.26593962483399053</v>
      </c>
      <c r="AU74" s="405">
        <f t="shared" si="350"/>
        <v>0.25728211201043388</v>
      </c>
      <c r="AV74" s="405">
        <f t="shared" si="350"/>
        <v>0.23663099319093001</v>
      </c>
      <c r="AW74" s="405">
        <f t="shared" si="350"/>
        <v>0.2607638172826226</v>
      </c>
      <c r="AX74" s="406">
        <f t="shared" si="350"/>
        <v>0.23246681622974907</v>
      </c>
      <c r="AY74" s="404">
        <f t="shared" ref="AY74:BJ74" si="351">SUM(AY71)/AY73</f>
        <v>0.26082631828518188</v>
      </c>
      <c r="AZ74" s="405">
        <f t="shared" si="351"/>
        <v>0.29026632119643447</v>
      </c>
      <c r="BA74" s="405">
        <f t="shared" si="351"/>
        <v>0.22055294583332744</v>
      </c>
      <c r="BB74" s="405">
        <f t="shared" si="351"/>
        <v>0.2305202154992719</v>
      </c>
      <c r="BC74" s="405">
        <f t="shared" si="351"/>
        <v>0.22143139788377225</v>
      </c>
      <c r="BD74" s="405">
        <f t="shared" si="351"/>
        <v>0.22064821698410517</v>
      </c>
      <c r="BE74" s="405">
        <f t="shared" si="351"/>
        <v>0.24336861164084048</v>
      </c>
      <c r="BF74" s="405">
        <f t="shared" si="351"/>
        <v>0.23252522111624843</v>
      </c>
      <c r="BG74" s="405">
        <f t="shared" si="351"/>
        <v>0.22977920809793043</v>
      </c>
      <c r="BH74" s="405">
        <f t="shared" si="351"/>
        <v>0.23485846642011982</v>
      </c>
      <c r="BI74" s="405">
        <f t="shared" si="351"/>
        <v>0.27533759901801264</v>
      </c>
      <c r="BJ74" s="406">
        <f t="shared" si="351"/>
        <v>0.26393398534115586</v>
      </c>
      <c r="BK74" s="404">
        <f t="shared" ref="BK74:BP74" si="352">SUM(BK71)/BK73</f>
        <v>0.25905905336330098</v>
      </c>
      <c r="BL74" s="405">
        <f t="shared" si="352"/>
        <v>0.245334088176132</v>
      </c>
      <c r="BM74" s="405">
        <f t="shared" si="352"/>
        <v>0.26131771263107506</v>
      </c>
      <c r="BN74" s="405">
        <f t="shared" si="352"/>
        <v>0.27252587439869463</v>
      </c>
      <c r="BO74" s="405">
        <f t="shared" si="352"/>
        <v>0.25040505011628122</v>
      </c>
      <c r="BP74" s="405">
        <f t="shared" si="352"/>
        <v>0.30036365132014259</v>
      </c>
      <c r="BQ74" s="405">
        <f t="shared" ref="BQ74:CB74" si="353">SUM(BQ71)/BQ73</f>
        <v>0.2734364647952322</v>
      </c>
      <c r="BR74" s="405">
        <f t="shared" si="353"/>
        <v>0.26535634646040374</v>
      </c>
      <c r="BS74" s="405">
        <f t="shared" si="353"/>
        <v>0.27883454859206208</v>
      </c>
      <c r="BT74" s="405">
        <f t="shared" si="353"/>
        <v>0.25769962822551473</v>
      </c>
      <c r="BU74" s="405">
        <f t="shared" si="353"/>
        <v>0.26451150320455535</v>
      </c>
      <c r="BV74" s="405">
        <f t="shared" si="353"/>
        <v>0.27324849154117359</v>
      </c>
      <c r="BW74" s="407">
        <f t="shared" si="353"/>
        <v>0.26563339996763974</v>
      </c>
      <c r="BX74" s="405">
        <f t="shared" si="353"/>
        <v>0.2885810719874598</v>
      </c>
      <c r="BY74" s="405">
        <f t="shared" si="353"/>
        <v>0.28860352527891542</v>
      </c>
      <c r="BZ74" s="405">
        <f t="shared" si="353"/>
        <v>0.29969922063591303</v>
      </c>
      <c r="CA74" s="405">
        <f t="shared" si="353"/>
        <v>0.27897215834466982</v>
      </c>
      <c r="CB74" s="405">
        <f t="shared" si="353"/>
        <v>0.36979641789556389</v>
      </c>
      <c r="CC74" s="405">
        <f t="shared" ref="CC74:CK74" si="354">SUM(CC71)/CC73</f>
        <v>0.29186658177555141</v>
      </c>
      <c r="CD74" s="405">
        <f t="shared" si="354"/>
        <v>0.26028044370670311</v>
      </c>
      <c r="CE74" s="405">
        <f t="shared" si="354"/>
        <v>0.24992125918846786</v>
      </c>
      <c r="CF74" s="405">
        <f t="shared" si="354"/>
        <v>0.25381917135033039</v>
      </c>
      <c r="CG74" s="405">
        <f t="shared" si="354"/>
        <v>0.23134096102793522</v>
      </c>
      <c r="CH74" s="405">
        <f t="shared" si="354"/>
        <v>0.20996341168166457</v>
      </c>
      <c r="CI74" s="407">
        <f t="shared" si="354"/>
        <v>0.22901980641474548</v>
      </c>
      <c r="CJ74" s="405">
        <f t="shared" si="354"/>
        <v>0.25945778560369165</v>
      </c>
      <c r="CK74" s="405">
        <f t="shared" si="354"/>
        <v>0.26125355187659766</v>
      </c>
      <c r="CL74" s="405">
        <f t="shared" ref="CL74:CQ74" si="355">SUM(CL71)/CL73</f>
        <v>0.26003911190219681</v>
      </c>
      <c r="CM74" s="405">
        <f t="shared" si="355"/>
        <v>0.27898631104611438</v>
      </c>
      <c r="CN74" s="405">
        <f t="shared" si="355"/>
        <v>0.29539713825023844</v>
      </c>
      <c r="CO74" s="405">
        <f t="shared" si="355"/>
        <v>0.29450063897272072</v>
      </c>
      <c r="CP74" s="405">
        <f t="shared" si="355"/>
        <v>0.30950221689376112</v>
      </c>
      <c r="CQ74" s="405">
        <f t="shared" si="355"/>
        <v>0.30834613317189369</v>
      </c>
      <c r="CR74" s="405">
        <f t="shared" ref="CR74:DJ74" si="356">SUM(CR71)/CR73</f>
        <v>0.28899403534169349</v>
      </c>
      <c r="CS74" s="405">
        <f t="shared" si="356"/>
        <v>0.29187854711761196</v>
      </c>
      <c r="CT74" s="406">
        <f t="shared" si="356"/>
        <v>0.27646490764986192</v>
      </c>
      <c r="CU74" s="405">
        <f t="shared" si="356"/>
        <v>0.29161383526628532</v>
      </c>
      <c r="CV74" s="405">
        <f t="shared" si="356"/>
        <v>0.32145835300610431</v>
      </c>
      <c r="CW74" s="405">
        <f t="shared" si="356"/>
        <v>0.31931588842919467</v>
      </c>
      <c r="CX74" s="405">
        <f t="shared" si="356"/>
        <v>0.32525542526247253</v>
      </c>
      <c r="CY74" s="405">
        <f t="shared" si="356"/>
        <v>0.32128505219141112</v>
      </c>
      <c r="CZ74" s="405">
        <f t="shared" si="356"/>
        <v>0.31324935154422079</v>
      </c>
      <c r="DA74" s="405">
        <f t="shared" si="356"/>
        <v>0.32237069704344201</v>
      </c>
      <c r="DB74" s="405">
        <f t="shared" si="356"/>
        <v>0.32366558417019253</v>
      </c>
      <c r="DC74" s="405">
        <f t="shared" si="356"/>
        <v>0.31772898362372132</v>
      </c>
      <c r="DD74" s="405">
        <f t="shared" si="356"/>
        <v>0.34037308558621138</v>
      </c>
      <c r="DE74" s="405">
        <f t="shared" si="356"/>
        <v>0.30359252892079841</v>
      </c>
      <c r="DF74" s="406">
        <f t="shared" si="356"/>
        <v>0.29726422868156754</v>
      </c>
      <c r="DG74" s="490">
        <f t="shared" si="356"/>
        <v>0.29326567104010243</v>
      </c>
      <c r="DH74" s="490">
        <f t="shared" si="356"/>
        <v>0.29668523338607738</v>
      </c>
      <c r="DI74" s="490">
        <f t="shared" si="356"/>
        <v>0.30050951806927706</v>
      </c>
      <c r="DJ74" s="490">
        <f t="shared" si="356"/>
        <v>0.25605975680644039</v>
      </c>
      <c r="DK74" s="490">
        <f t="shared" ref="DK74:FK74" si="357">SUM(DK71)/DK73</f>
        <v>0.2251152643049972</v>
      </c>
      <c r="DL74" s="490">
        <f t="shared" si="357"/>
        <v>0.23161797981385887</v>
      </c>
      <c r="DM74" s="490">
        <f t="shared" si="357"/>
        <v>0.22764703457664154</v>
      </c>
      <c r="DN74" s="490">
        <f t="shared" si="357"/>
        <v>0.22864936725504609</v>
      </c>
      <c r="DO74" s="490">
        <f t="shared" si="357"/>
        <v>0.22614030299296783</v>
      </c>
      <c r="DP74" s="490">
        <f t="shared" si="357"/>
        <v>0.20506412819487591</v>
      </c>
      <c r="DQ74" s="490">
        <f t="shared" si="357"/>
        <v>0.21037765982715795</v>
      </c>
      <c r="DR74" s="490">
        <f t="shared" si="357"/>
        <v>0.20341871452684468</v>
      </c>
      <c r="DS74" s="490">
        <f t="shared" si="357"/>
        <v>0.18613693907768691</v>
      </c>
      <c r="DT74" s="490">
        <f t="shared" si="357"/>
        <v>0.1827569322575722</v>
      </c>
      <c r="DU74" s="490">
        <f t="shared" si="357"/>
        <v>0.18108910012842638</v>
      </c>
      <c r="DV74" s="491">
        <f t="shared" si="357"/>
        <v>0.17603096750911729</v>
      </c>
      <c r="DW74" s="491">
        <f t="shared" si="357"/>
        <v>0.18728641821815284</v>
      </c>
      <c r="DX74" s="491">
        <f t="shared" si="357"/>
        <v>0.17731959908092115</v>
      </c>
      <c r="DY74" s="491">
        <f t="shared" si="357"/>
        <v>0.17337382859299846</v>
      </c>
      <c r="DZ74" s="491">
        <f t="shared" si="357"/>
        <v>0.17073365921354527</v>
      </c>
      <c r="EA74" s="491">
        <f t="shared" si="357"/>
        <v>0.16784834877998828</v>
      </c>
      <c r="EB74" s="491">
        <f t="shared" si="357"/>
        <v>0.17280872262927166</v>
      </c>
      <c r="EC74" s="491">
        <f t="shared" si="357"/>
        <v>0.16206677163202002</v>
      </c>
      <c r="ED74" s="491">
        <f t="shared" si="357"/>
        <v>0.1692419782501644</v>
      </c>
      <c r="EE74" s="491">
        <f t="shared" si="357"/>
        <v>0.17013757227376203</v>
      </c>
      <c r="EF74" s="491">
        <f t="shared" si="357"/>
        <v>0.15788387915593682</v>
      </c>
      <c r="EG74" s="491">
        <f t="shared" si="357"/>
        <v>0.1482730451173313</v>
      </c>
      <c r="EH74" s="491">
        <f t="shared" si="357"/>
        <v>0.15480161105807289</v>
      </c>
      <c r="EI74" s="491">
        <f t="shared" si="357"/>
        <v>0.15582310222067383</v>
      </c>
      <c r="EJ74" s="491">
        <f t="shared" si="357"/>
        <v>0.13791631995757939</v>
      </c>
      <c r="EK74" s="491">
        <f t="shared" si="357"/>
        <v>0.13609756473146137</v>
      </c>
      <c r="EL74" s="491">
        <f t="shared" si="357"/>
        <v>0.15082868824006904</v>
      </c>
      <c r="EM74" s="491">
        <f t="shared" si="357"/>
        <v>0.15187945073765813</v>
      </c>
      <c r="EN74" s="491">
        <f t="shared" si="357"/>
        <v>0.14346802020908228</v>
      </c>
      <c r="EO74" s="491">
        <f t="shared" si="357"/>
        <v>0.14374339784750587</v>
      </c>
      <c r="EP74" s="491">
        <f t="shared" si="357"/>
        <v>0.14722093768621858</v>
      </c>
      <c r="EQ74" s="491">
        <f t="shared" si="357"/>
        <v>0.14145015688887355</v>
      </c>
      <c r="ER74" s="491">
        <f t="shared" si="357"/>
        <v>0.15028584839965647</v>
      </c>
      <c r="ES74" s="491">
        <f t="shared" si="357"/>
        <v>0.15272617554160209</v>
      </c>
      <c r="ET74" s="491">
        <f t="shared" si="357"/>
        <v>0.15049130021554216</v>
      </c>
      <c r="EU74" s="491">
        <f t="shared" si="357"/>
        <v>0.15563198126228786</v>
      </c>
      <c r="EV74" s="491">
        <f t="shared" si="357"/>
        <v>0.15594296012649497</v>
      </c>
      <c r="EW74" s="491">
        <f t="shared" si="357"/>
        <v>0.15094429330068848</v>
      </c>
      <c r="EX74" s="491">
        <f t="shared" si="357"/>
        <v>0.16026464873289994</v>
      </c>
      <c r="EY74" s="491">
        <f t="shared" si="357"/>
        <v>0.15898875486267675</v>
      </c>
      <c r="EZ74" s="491">
        <f t="shared" si="357"/>
        <v>0.15425514240939828</v>
      </c>
      <c r="FA74" s="491">
        <f t="shared" si="357"/>
        <v>0.15948745867606415</v>
      </c>
      <c r="FB74" s="491">
        <f t="shared" si="357"/>
        <v>0.15842247544466759</v>
      </c>
      <c r="FC74" s="491">
        <f t="shared" si="357"/>
        <v>0.15459709829784984</v>
      </c>
      <c r="FD74" s="491">
        <f t="shared" si="357"/>
        <v>0.17274774336866697</v>
      </c>
      <c r="FE74" s="491">
        <f t="shared" si="357"/>
        <v>0.17036732850033759</v>
      </c>
      <c r="FF74" s="491">
        <f t="shared" si="357"/>
        <v>0.17003314438191697</v>
      </c>
      <c r="FG74" s="491">
        <f t="shared" si="357"/>
        <v>0.17394870503467807</v>
      </c>
      <c r="FH74" s="491">
        <f t="shared" si="357"/>
        <v>0.18093134541744674</v>
      </c>
      <c r="FI74" s="491">
        <f t="shared" si="357"/>
        <v>0.17666434312562776</v>
      </c>
      <c r="FJ74" s="491">
        <f t="shared" si="357"/>
        <v>0.1806923988795521</v>
      </c>
      <c r="FK74" s="491">
        <f t="shared" si="357"/>
        <v>0.18008553595010524</v>
      </c>
    </row>
    <row r="75" spans="2:167" s="409" customFormat="1" ht="13.8" hidden="1" thickBot="1" x14ac:dyDescent="0.3">
      <c r="B75" s="410" t="s">
        <v>11</v>
      </c>
      <c r="C75" s="411">
        <f t="shared" ref="C75:P75" si="358">SUM(C72/C73)</f>
        <v>3.4849545611916082E-4</v>
      </c>
      <c r="D75" s="412">
        <f t="shared" si="358"/>
        <v>7.3714237034487581E-2</v>
      </c>
      <c r="E75" s="412">
        <f t="shared" si="358"/>
        <v>0.25824927315288754</v>
      </c>
      <c r="F75" s="412">
        <f t="shared" si="358"/>
        <v>0.30599997698611819</v>
      </c>
      <c r="G75" s="412">
        <f t="shared" si="358"/>
        <v>0.16269970502327966</v>
      </c>
      <c r="H75" s="412">
        <f t="shared" si="358"/>
        <v>0.51433194629424839</v>
      </c>
      <c r="I75" s="412">
        <f t="shared" si="358"/>
        <v>0.40281137370199199</v>
      </c>
      <c r="J75" s="412">
        <f t="shared" si="358"/>
        <v>0.59577199414291737</v>
      </c>
      <c r="K75" s="412">
        <f t="shared" si="358"/>
        <v>0.33753991221747626</v>
      </c>
      <c r="L75" s="412">
        <f t="shared" si="358"/>
        <v>0.49584434542695205</v>
      </c>
      <c r="M75" s="412">
        <f t="shared" si="358"/>
        <v>0.42971633078876847</v>
      </c>
      <c r="N75" s="413">
        <f t="shared" si="358"/>
        <v>0.43124331427998958</v>
      </c>
      <c r="O75" s="411">
        <f t="shared" si="358"/>
        <v>0.34649797328934456</v>
      </c>
      <c r="P75" s="412">
        <f t="shared" si="358"/>
        <v>0.39679171534051982</v>
      </c>
      <c r="Q75" s="412">
        <f t="shared" ref="Q75:W75" si="359">SUM(Q72/Q73)</f>
        <v>0.4814681997338825</v>
      </c>
      <c r="R75" s="412">
        <f t="shared" si="359"/>
        <v>0.48837697073358433</v>
      </c>
      <c r="S75" s="412">
        <f t="shared" si="359"/>
        <v>0.48490822137713052</v>
      </c>
      <c r="T75" s="412">
        <f t="shared" si="359"/>
        <v>0.49008057196490196</v>
      </c>
      <c r="U75" s="412">
        <f t="shared" si="359"/>
        <v>0.49662070688206555</v>
      </c>
      <c r="V75" s="412">
        <f t="shared" si="359"/>
        <v>0.55137157723232577</v>
      </c>
      <c r="W75" s="412">
        <f t="shared" si="359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360">SUM(AA72/AA73)</f>
        <v>0.53840532191842538</v>
      </c>
      <c r="AB75" s="412">
        <f t="shared" si="360"/>
        <v>0.5191359522154394</v>
      </c>
      <c r="AC75" s="412">
        <f t="shared" si="360"/>
        <v>0.50988359465489708</v>
      </c>
      <c r="AD75" s="412">
        <f t="shared" si="360"/>
        <v>0.50530547792301128</v>
      </c>
      <c r="AE75" s="412">
        <f t="shared" si="360"/>
        <v>0.53528123752195256</v>
      </c>
      <c r="AF75" s="412">
        <f t="shared" si="360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360"/>
        <v>0.60475397454790136</v>
      </c>
      <c r="AK75" s="412">
        <f t="shared" si="360"/>
        <v>0.61025106501232884</v>
      </c>
      <c r="AL75" s="413">
        <f t="shared" si="360"/>
        <v>0.62120149194204721</v>
      </c>
      <c r="AM75" s="411">
        <f t="shared" ref="AM75:AR75" si="361">SUM(AM72/AM73)</f>
        <v>0.63463557600283049</v>
      </c>
      <c r="AN75" s="412">
        <f t="shared" si="361"/>
        <v>0.65686010251929794</v>
      </c>
      <c r="AO75" s="412">
        <f t="shared" si="361"/>
        <v>0.69171000033533725</v>
      </c>
      <c r="AP75" s="412">
        <f t="shared" si="361"/>
        <v>0.69451243952056452</v>
      </c>
      <c r="AQ75" s="412">
        <f t="shared" si="361"/>
        <v>0.67276394951690188</v>
      </c>
      <c r="AR75" s="412">
        <f t="shared" si="361"/>
        <v>0.74268797669646813</v>
      </c>
      <c r="AS75" s="412">
        <f t="shared" ref="AS75:AX75" si="362">SUM(AS72/AS73)</f>
        <v>0.73450860503570747</v>
      </c>
      <c r="AT75" s="412">
        <f t="shared" si="362"/>
        <v>0.73406037516600942</v>
      </c>
      <c r="AU75" s="412">
        <f t="shared" si="362"/>
        <v>0.74271788798956606</v>
      </c>
      <c r="AV75" s="412">
        <f t="shared" si="362"/>
        <v>0.76336900680906994</v>
      </c>
      <c r="AW75" s="412">
        <f t="shared" si="362"/>
        <v>0.73923618271737734</v>
      </c>
      <c r="AX75" s="413">
        <f t="shared" si="362"/>
        <v>0.76753318377025093</v>
      </c>
      <c r="AY75" s="411">
        <f t="shared" ref="AY75:BJ75" si="363">SUM(AY72/AY73)</f>
        <v>0.73917368171481812</v>
      </c>
      <c r="AZ75" s="412">
        <f t="shared" si="363"/>
        <v>0.70973367880356553</v>
      </c>
      <c r="BA75" s="412">
        <f t="shared" si="363"/>
        <v>0.77944705416667259</v>
      </c>
      <c r="BB75" s="412">
        <f t="shared" si="363"/>
        <v>0.76947978450072807</v>
      </c>
      <c r="BC75" s="412">
        <f t="shared" si="363"/>
        <v>0.77856860211622769</v>
      </c>
      <c r="BD75" s="412">
        <f t="shared" si="363"/>
        <v>0.77935178301589481</v>
      </c>
      <c r="BE75" s="412">
        <f t="shared" si="363"/>
        <v>0.75663138835915944</v>
      </c>
      <c r="BF75" s="412">
        <f t="shared" si="363"/>
        <v>0.7674747788837516</v>
      </c>
      <c r="BG75" s="412">
        <f t="shared" si="363"/>
        <v>0.77022079190206949</v>
      </c>
      <c r="BH75" s="412">
        <f t="shared" si="363"/>
        <v>0.76514153357988013</v>
      </c>
      <c r="BI75" s="412">
        <f t="shared" si="363"/>
        <v>0.72466240098198742</v>
      </c>
      <c r="BJ75" s="413">
        <f t="shared" si="363"/>
        <v>0.73606601465884425</v>
      </c>
      <c r="BK75" s="411">
        <f t="shared" ref="BK75:BP75" si="364">SUM(BK72/BK73)</f>
        <v>0.74094094663669896</v>
      </c>
      <c r="BL75" s="412">
        <f t="shared" si="364"/>
        <v>0.75466591182386789</v>
      </c>
      <c r="BM75" s="412">
        <f t="shared" si="364"/>
        <v>0.73868228736892494</v>
      </c>
      <c r="BN75" s="412">
        <f t="shared" si="364"/>
        <v>0.72747412560130542</v>
      </c>
      <c r="BO75" s="412">
        <f t="shared" si="364"/>
        <v>0.74959494988371889</v>
      </c>
      <c r="BP75" s="412">
        <f t="shared" si="364"/>
        <v>0.69963634867985736</v>
      </c>
      <c r="BQ75" s="412">
        <f t="shared" ref="BQ75:CB75" si="365">SUM(BQ72/BQ73)</f>
        <v>0.7265635352047678</v>
      </c>
      <c r="BR75" s="412">
        <f t="shared" si="365"/>
        <v>0.73464365353959626</v>
      </c>
      <c r="BS75" s="412">
        <f t="shared" si="365"/>
        <v>0.72116545140793786</v>
      </c>
      <c r="BT75" s="412">
        <f t="shared" si="365"/>
        <v>0.74230037177448527</v>
      </c>
      <c r="BU75" s="412">
        <f t="shared" si="365"/>
        <v>0.7354884967954447</v>
      </c>
      <c r="BV75" s="412">
        <f t="shared" si="365"/>
        <v>0.72675150845882641</v>
      </c>
      <c r="BW75" s="414">
        <f t="shared" si="365"/>
        <v>0.73436660003236032</v>
      </c>
      <c r="BX75" s="412">
        <f t="shared" si="365"/>
        <v>0.71141892801254025</v>
      </c>
      <c r="BY75" s="412">
        <f t="shared" si="365"/>
        <v>0.71139647472108458</v>
      </c>
      <c r="BZ75" s="412">
        <f t="shared" si="365"/>
        <v>0.70030077936408697</v>
      </c>
      <c r="CA75" s="412">
        <f t="shared" si="365"/>
        <v>0.72102784165533018</v>
      </c>
      <c r="CB75" s="412">
        <f t="shared" si="365"/>
        <v>0.63020358210443606</v>
      </c>
      <c r="CC75" s="412">
        <f t="shared" ref="CC75:CK75" si="366">SUM(CC72/CC73)</f>
        <v>0.70813341822444875</v>
      </c>
      <c r="CD75" s="412">
        <f t="shared" si="366"/>
        <v>0.739719556293297</v>
      </c>
      <c r="CE75" s="412">
        <f t="shared" si="366"/>
        <v>0.75007874081153214</v>
      </c>
      <c r="CF75" s="412">
        <f t="shared" si="366"/>
        <v>0.74618082864966961</v>
      </c>
      <c r="CG75" s="412">
        <f t="shared" si="366"/>
        <v>0.76865903897206478</v>
      </c>
      <c r="CH75" s="412">
        <f t="shared" si="366"/>
        <v>0.79003658831833545</v>
      </c>
      <c r="CI75" s="414">
        <f t="shared" si="366"/>
        <v>0.77098019358525449</v>
      </c>
      <c r="CJ75" s="412">
        <f t="shared" si="366"/>
        <v>0.7405422143963083</v>
      </c>
      <c r="CK75" s="412">
        <f t="shared" si="366"/>
        <v>0.73874644812340229</v>
      </c>
      <c r="CL75" s="412">
        <f t="shared" ref="CL75:CQ75" si="367">SUM(CL72/CL73)</f>
        <v>0.73996088809780314</v>
      </c>
      <c r="CM75" s="412">
        <f t="shared" si="367"/>
        <v>0.72101368895388562</v>
      </c>
      <c r="CN75" s="412">
        <f t="shared" si="367"/>
        <v>0.70460286174976161</v>
      </c>
      <c r="CO75" s="412">
        <f t="shared" si="367"/>
        <v>0.70549936102727917</v>
      </c>
      <c r="CP75" s="412">
        <f t="shared" si="367"/>
        <v>0.69049778310623888</v>
      </c>
      <c r="CQ75" s="412">
        <f t="shared" si="367"/>
        <v>0.69165386682810626</v>
      </c>
      <c r="CR75" s="412">
        <f t="shared" ref="CR75:DJ75" si="368">SUM(CR72/CR73)</f>
        <v>0.71100596465830646</v>
      </c>
      <c r="CS75" s="412">
        <f t="shared" si="368"/>
        <v>0.70812145288238804</v>
      </c>
      <c r="CT75" s="413">
        <f t="shared" si="368"/>
        <v>0.72353509235013802</v>
      </c>
      <c r="CU75" s="412">
        <f t="shared" si="368"/>
        <v>0.70838616473371474</v>
      </c>
      <c r="CV75" s="412">
        <f t="shared" si="368"/>
        <v>0.67854164699389563</v>
      </c>
      <c r="CW75" s="412">
        <f t="shared" si="368"/>
        <v>0.68068411157080533</v>
      </c>
      <c r="CX75" s="412">
        <f t="shared" si="368"/>
        <v>0.67474457473752747</v>
      </c>
      <c r="CY75" s="412">
        <f t="shared" si="368"/>
        <v>0.67871494780858888</v>
      </c>
      <c r="CZ75" s="412">
        <f t="shared" si="368"/>
        <v>0.68675064845577916</v>
      </c>
      <c r="DA75" s="412">
        <f t="shared" si="368"/>
        <v>0.67762930295655788</v>
      </c>
      <c r="DB75" s="412">
        <f t="shared" si="368"/>
        <v>0.67633441582980758</v>
      </c>
      <c r="DC75" s="412">
        <f t="shared" si="368"/>
        <v>0.68227101637627863</v>
      </c>
      <c r="DD75" s="412">
        <f t="shared" si="368"/>
        <v>0.65962691441378862</v>
      </c>
      <c r="DE75" s="412">
        <f t="shared" si="368"/>
        <v>0.69640747107920165</v>
      </c>
      <c r="DF75" s="413">
        <f t="shared" si="368"/>
        <v>0.70273577131843257</v>
      </c>
      <c r="DG75" s="492">
        <f t="shared" si="368"/>
        <v>0.70673432895989763</v>
      </c>
      <c r="DH75" s="492">
        <f t="shared" si="368"/>
        <v>0.70331476661392267</v>
      </c>
      <c r="DI75" s="492">
        <f t="shared" si="368"/>
        <v>0.69949048193072294</v>
      </c>
      <c r="DJ75" s="492">
        <f t="shared" si="368"/>
        <v>0.74394024319355956</v>
      </c>
      <c r="DK75" s="492">
        <f t="shared" ref="DK75:FK75" si="369">SUM(DK72/DK73)</f>
        <v>0.77488473569500282</v>
      </c>
      <c r="DL75" s="492">
        <f t="shared" si="369"/>
        <v>0.7683820201861411</v>
      </c>
      <c r="DM75" s="492">
        <f t="shared" si="369"/>
        <v>0.77235296542335852</v>
      </c>
      <c r="DN75" s="492">
        <f t="shared" si="369"/>
        <v>0.77135063274495397</v>
      </c>
      <c r="DO75" s="492">
        <f t="shared" si="369"/>
        <v>0.77385969700703228</v>
      </c>
      <c r="DP75" s="492">
        <f t="shared" si="369"/>
        <v>0.79493587180512404</v>
      </c>
      <c r="DQ75" s="492">
        <f t="shared" si="369"/>
        <v>0.78962234017284205</v>
      </c>
      <c r="DR75" s="492">
        <f t="shared" si="369"/>
        <v>0.79658128547315532</v>
      </c>
      <c r="DS75" s="492">
        <f t="shared" si="369"/>
        <v>0.81386306092231309</v>
      </c>
      <c r="DT75" s="492">
        <f t="shared" si="369"/>
        <v>0.81724306774242783</v>
      </c>
      <c r="DU75" s="492">
        <f t="shared" si="369"/>
        <v>0.81891089987157373</v>
      </c>
      <c r="DV75" s="493">
        <f t="shared" si="369"/>
        <v>0.82396903249088271</v>
      </c>
      <c r="DW75" s="493">
        <f t="shared" si="369"/>
        <v>0.81271358178184716</v>
      </c>
      <c r="DX75" s="493">
        <f t="shared" si="369"/>
        <v>0.82268040091907879</v>
      </c>
      <c r="DY75" s="493">
        <f t="shared" si="369"/>
        <v>0.82662617140700156</v>
      </c>
      <c r="DZ75" s="493">
        <f t="shared" si="369"/>
        <v>0.82926634078645478</v>
      </c>
      <c r="EA75" s="493">
        <f t="shared" si="369"/>
        <v>0.83215165122001178</v>
      </c>
      <c r="EB75" s="493">
        <f t="shared" si="369"/>
        <v>0.82719127737072828</v>
      </c>
      <c r="EC75" s="493">
        <f t="shared" si="369"/>
        <v>0.8379332283679799</v>
      </c>
      <c r="ED75" s="493">
        <f t="shared" si="369"/>
        <v>0.8307580217498356</v>
      </c>
      <c r="EE75" s="493">
        <f t="shared" si="369"/>
        <v>0.82986242772623797</v>
      </c>
      <c r="EF75" s="493">
        <f t="shared" si="369"/>
        <v>0.84211612084406318</v>
      </c>
      <c r="EG75" s="493">
        <f t="shared" si="369"/>
        <v>0.8517269548826687</v>
      </c>
      <c r="EH75" s="493">
        <f t="shared" si="369"/>
        <v>0.845198388941927</v>
      </c>
      <c r="EI75" s="493">
        <f t="shared" si="369"/>
        <v>0.84417689777932625</v>
      </c>
      <c r="EJ75" s="493">
        <f t="shared" si="369"/>
        <v>0.86208368004242053</v>
      </c>
      <c r="EK75" s="493">
        <f t="shared" si="369"/>
        <v>0.86390243526853849</v>
      </c>
      <c r="EL75" s="493">
        <f t="shared" si="369"/>
        <v>0.84917131175993099</v>
      </c>
      <c r="EM75" s="493">
        <f t="shared" si="369"/>
        <v>0.84812054926234193</v>
      </c>
      <c r="EN75" s="493">
        <f t="shared" si="369"/>
        <v>0.85653197979091766</v>
      </c>
      <c r="EO75" s="493">
        <f t="shared" si="369"/>
        <v>0.85625660215249422</v>
      </c>
      <c r="EP75" s="493">
        <f t="shared" si="369"/>
        <v>0.85277906231378153</v>
      </c>
      <c r="EQ75" s="493">
        <f t="shared" si="369"/>
        <v>0.85854984311112648</v>
      </c>
      <c r="ER75" s="493">
        <f t="shared" si="369"/>
        <v>0.84971415160034347</v>
      </c>
      <c r="ES75" s="493">
        <f t="shared" si="369"/>
        <v>0.84727382445839794</v>
      </c>
      <c r="ET75" s="493">
        <f t="shared" si="369"/>
        <v>0.84950869978445787</v>
      </c>
      <c r="EU75" s="493">
        <f t="shared" si="369"/>
        <v>0.84436801873771228</v>
      </c>
      <c r="EV75" s="493">
        <f t="shared" si="369"/>
        <v>0.844057039873505</v>
      </c>
      <c r="EW75" s="493">
        <f t="shared" si="369"/>
        <v>0.84905570669931152</v>
      </c>
      <c r="EX75" s="493">
        <f t="shared" si="369"/>
        <v>0.83973535126710019</v>
      </c>
      <c r="EY75" s="493">
        <f t="shared" si="369"/>
        <v>0.84101124513732317</v>
      </c>
      <c r="EZ75" s="493">
        <f t="shared" si="369"/>
        <v>0.84574485759060181</v>
      </c>
      <c r="FA75" s="493">
        <f t="shared" si="369"/>
        <v>0.84051254132393582</v>
      </c>
      <c r="FB75" s="493">
        <f t="shared" si="369"/>
        <v>0.84157752455533252</v>
      </c>
      <c r="FC75" s="493">
        <f t="shared" si="369"/>
        <v>0.84540290170215004</v>
      </c>
      <c r="FD75" s="493">
        <f t="shared" si="369"/>
        <v>0.82725225663133306</v>
      </c>
      <c r="FE75" s="493">
        <f t="shared" si="369"/>
        <v>0.82963267149966236</v>
      </c>
      <c r="FF75" s="493">
        <f t="shared" si="369"/>
        <v>0.82996685561808303</v>
      </c>
      <c r="FG75" s="493">
        <f t="shared" si="369"/>
        <v>0.82605129496532193</v>
      </c>
      <c r="FH75" s="493">
        <f t="shared" si="369"/>
        <v>0.81906865458255329</v>
      </c>
      <c r="FI75" s="493">
        <f t="shared" si="369"/>
        <v>0.82333565687437227</v>
      </c>
      <c r="FJ75" s="493">
        <f t="shared" si="369"/>
        <v>0.81930760112044798</v>
      </c>
      <c r="FK75" s="493">
        <f t="shared" si="369"/>
        <v>0.81991446404989476</v>
      </c>
    </row>
    <row r="76" spans="2:167" s="387" customFormat="1" hidden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67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67" s="387" customFormat="1" x14ac:dyDescent="0.25">
      <c r="B78" s="390" t="s">
        <v>1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</row>
    <row r="79" spans="2:167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</row>
    <row r="80" spans="2:167" s="387" customFormat="1" ht="13.8" thickTop="1" x14ac:dyDescent="0.25">
      <c r="B80" s="390" t="s">
        <v>9</v>
      </c>
      <c r="C80" s="397">
        <f t="shared" ref="C80:Q80" si="370">SUM(C78:C79)</f>
        <v>25480.23</v>
      </c>
      <c r="D80" s="398">
        <f t="shared" si="370"/>
        <v>29906.004000000001</v>
      </c>
      <c r="E80" s="398">
        <f t="shared" si="370"/>
        <v>41560.061000000002</v>
      </c>
      <c r="F80" s="398">
        <f t="shared" si="370"/>
        <v>42164.042999999998</v>
      </c>
      <c r="G80" s="398">
        <f t="shared" si="370"/>
        <v>40860.171000000002</v>
      </c>
      <c r="H80" s="398">
        <f t="shared" si="370"/>
        <v>42947.379000000001</v>
      </c>
      <c r="I80" s="398">
        <f t="shared" si="370"/>
        <v>42472.502000000008</v>
      </c>
      <c r="J80" s="398">
        <f t="shared" si="370"/>
        <v>40439.735000000001</v>
      </c>
      <c r="K80" s="398">
        <f t="shared" si="370"/>
        <v>43494.323000000004</v>
      </c>
      <c r="L80" s="398">
        <f t="shared" si="370"/>
        <v>41950.552000000003</v>
      </c>
      <c r="M80" s="398">
        <f t="shared" si="370"/>
        <v>42319.607000000004</v>
      </c>
      <c r="N80" s="399">
        <f t="shared" si="370"/>
        <v>42269.767999999996</v>
      </c>
      <c r="O80" s="397">
        <f t="shared" si="370"/>
        <v>42752</v>
      </c>
      <c r="P80" s="398">
        <f t="shared" si="370"/>
        <v>42948</v>
      </c>
      <c r="Q80" s="398">
        <f t="shared" si="370"/>
        <v>42376</v>
      </c>
      <c r="R80" s="398">
        <f t="shared" ref="R80:W80" si="371">SUM(R78:R79)</f>
        <v>42720.950000000004</v>
      </c>
      <c r="S80" s="398">
        <f t="shared" si="371"/>
        <v>42531.93299999999</v>
      </c>
      <c r="T80" s="398">
        <f t="shared" si="371"/>
        <v>42406.487999999998</v>
      </c>
      <c r="U80" s="398">
        <f t="shared" si="371"/>
        <v>33921.314000000006</v>
      </c>
      <c r="V80" s="398">
        <f t="shared" si="371"/>
        <v>58473.402000000002</v>
      </c>
      <c r="W80" s="398">
        <f t="shared" si="371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372">SUM(AA78:AA79)</f>
        <v>42234.5</v>
      </c>
      <c r="AB80" s="398">
        <f t="shared" si="372"/>
        <v>41744.400000000001</v>
      </c>
      <c r="AC80" s="398">
        <f t="shared" si="372"/>
        <v>42481</v>
      </c>
      <c r="AD80" s="398">
        <f t="shared" si="372"/>
        <v>41666.199999999997</v>
      </c>
      <c r="AE80" s="398">
        <f t="shared" si="372"/>
        <v>41683</v>
      </c>
      <c r="AF80" s="398">
        <f t="shared" si="372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372"/>
        <v>41793.127</v>
      </c>
      <c r="AK80" s="398">
        <f t="shared" si="372"/>
        <v>41176.03</v>
      </c>
      <c r="AL80" s="399">
        <f t="shared" si="372"/>
        <v>41576.997000000003</v>
      </c>
      <c r="AM80" s="397">
        <f t="shared" ref="AM80:AR80" si="373">SUM(AM78:AM79)</f>
        <v>42124.4</v>
      </c>
      <c r="AN80" s="398">
        <f t="shared" si="373"/>
        <v>40616.1</v>
      </c>
      <c r="AO80" s="398">
        <f t="shared" si="373"/>
        <v>43540.800000000003</v>
      </c>
      <c r="AP80" s="398">
        <f t="shared" si="373"/>
        <v>41455.699999999997</v>
      </c>
      <c r="AQ80" s="398">
        <f t="shared" si="373"/>
        <v>40567.300000000003</v>
      </c>
      <c r="AR80" s="398">
        <f t="shared" si="373"/>
        <v>40649.5</v>
      </c>
      <c r="AS80" s="398">
        <f t="shared" ref="AS80:AX80" si="374">SUM(AS78:AS79)</f>
        <v>40845.4</v>
      </c>
      <c r="AT80" s="398">
        <f t="shared" si="374"/>
        <v>38644.800000000003</v>
      </c>
      <c r="AU80" s="398">
        <f t="shared" si="374"/>
        <v>42726.2</v>
      </c>
      <c r="AV80" s="398">
        <f t="shared" si="374"/>
        <v>41108.699999999997</v>
      </c>
      <c r="AW80" s="398">
        <f t="shared" si="374"/>
        <v>41273.899999999994</v>
      </c>
      <c r="AX80" s="399">
        <f t="shared" si="374"/>
        <v>41457.699999999997</v>
      </c>
      <c r="AY80" s="397">
        <f t="shared" ref="AY80:BJ80" si="375">SUM(AY78:AY79)</f>
        <v>41908.699999999997</v>
      </c>
      <c r="AZ80" s="398">
        <f t="shared" si="375"/>
        <v>41742.699999999997</v>
      </c>
      <c r="BA80" s="398">
        <f t="shared" si="375"/>
        <v>41290.400000000001</v>
      </c>
      <c r="BB80" s="398">
        <f t="shared" si="375"/>
        <v>41626</v>
      </c>
      <c r="BC80" s="398">
        <f t="shared" si="375"/>
        <v>41494</v>
      </c>
      <c r="BD80" s="398">
        <f t="shared" si="375"/>
        <v>41414</v>
      </c>
      <c r="BE80" s="398">
        <f t="shared" si="375"/>
        <v>41903</v>
      </c>
      <c r="BF80" s="398">
        <f t="shared" si="375"/>
        <v>41540</v>
      </c>
      <c r="BG80" s="398">
        <f t="shared" si="375"/>
        <v>41712.5</v>
      </c>
      <c r="BH80" s="398">
        <f t="shared" si="375"/>
        <v>41715.100000000006</v>
      </c>
      <c r="BI80" s="398">
        <f t="shared" si="375"/>
        <v>41743</v>
      </c>
      <c r="BJ80" s="399">
        <f t="shared" si="375"/>
        <v>42047.899999999994</v>
      </c>
      <c r="BK80" s="397">
        <f t="shared" ref="BK80:BP80" si="376">SUM(BK78:BK79)</f>
        <v>42954.7</v>
      </c>
      <c r="BL80" s="398">
        <f t="shared" si="376"/>
        <v>42781.9</v>
      </c>
      <c r="BM80" s="398">
        <f t="shared" si="376"/>
        <v>41042</v>
      </c>
      <c r="BN80" s="398">
        <f t="shared" si="376"/>
        <v>41771.663999999997</v>
      </c>
      <c r="BO80" s="398">
        <f t="shared" si="376"/>
        <v>41546.748</v>
      </c>
      <c r="BP80" s="398">
        <f t="shared" si="376"/>
        <v>41597.290999999997</v>
      </c>
      <c r="BQ80" s="398">
        <f t="shared" ref="BQ80:CB80" si="377">SUM(BQ78:BQ79)</f>
        <v>41430</v>
      </c>
      <c r="BR80" s="398">
        <f t="shared" si="377"/>
        <v>41249</v>
      </c>
      <c r="BS80" s="398">
        <f t="shared" si="377"/>
        <v>41172</v>
      </c>
      <c r="BT80" s="398">
        <f t="shared" si="377"/>
        <v>41169.699999999997</v>
      </c>
      <c r="BU80" s="398">
        <f t="shared" si="377"/>
        <v>41297.199999999997</v>
      </c>
      <c r="BV80" s="400">
        <f t="shared" si="377"/>
        <v>42833.4</v>
      </c>
      <c r="BW80" s="401">
        <f t="shared" si="377"/>
        <v>45269</v>
      </c>
      <c r="BX80" s="398">
        <f t="shared" si="377"/>
        <v>41547</v>
      </c>
      <c r="BY80" s="398">
        <f t="shared" si="377"/>
        <v>41232</v>
      </c>
      <c r="BZ80" s="398">
        <f t="shared" si="377"/>
        <v>41144.199999999997</v>
      </c>
      <c r="CA80" s="398">
        <f t="shared" si="377"/>
        <v>40915.300000000003</v>
      </c>
      <c r="CB80" s="398">
        <f t="shared" si="377"/>
        <v>41289.1</v>
      </c>
      <c r="CC80" s="398">
        <f t="shared" ref="CC80:CK80" si="378">SUM(CC78:CC79)</f>
        <v>40982.421999999999</v>
      </c>
      <c r="CD80" s="398">
        <f t="shared" si="378"/>
        <v>40935.815999999999</v>
      </c>
      <c r="CE80" s="398">
        <f t="shared" si="378"/>
        <v>41051.197</v>
      </c>
      <c r="CF80" s="398">
        <f t="shared" si="378"/>
        <v>41125</v>
      </c>
      <c r="CG80" s="398">
        <f t="shared" si="378"/>
        <v>41266</v>
      </c>
      <c r="CH80" s="398">
        <f t="shared" si="378"/>
        <v>42525</v>
      </c>
      <c r="CI80" s="401">
        <f t="shared" si="378"/>
        <v>45134</v>
      </c>
      <c r="CJ80" s="398">
        <f t="shared" si="378"/>
        <v>41231</v>
      </c>
      <c r="CK80" s="398">
        <f t="shared" si="378"/>
        <v>41421</v>
      </c>
      <c r="CL80" s="398">
        <f t="shared" ref="CL80:CT80" si="379">SUM(CL78:CL79)</f>
        <v>41491</v>
      </c>
      <c r="CM80" s="398">
        <f t="shared" si="379"/>
        <v>40793</v>
      </c>
      <c r="CN80" s="398">
        <f t="shared" si="379"/>
        <v>40701</v>
      </c>
      <c r="CO80" s="398">
        <f t="shared" si="379"/>
        <v>40451.699999999997</v>
      </c>
      <c r="CP80" s="398">
        <f t="shared" si="379"/>
        <v>40861.800000000003</v>
      </c>
      <c r="CQ80" s="398">
        <f t="shared" si="379"/>
        <v>40091.599999999999</v>
      </c>
      <c r="CR80" s="398">
        <f t="shared" si="379"/>
        <v>40574.800000000003</v>
      </c>
      <c r="CS80" s="398">
        <f t="shared" si="379"/>
        <v>40646.600000000006</v>
      </c>
      <c r="CT80" s="399">
        <f t="shared" si="379"/>
        <v>42222.7</v>
      </c>
      <c r="CU80" s="400">
        <f t="shared" ref="CU80:DJ80" si="380">SUM(CU78:CU79)</f>
        <v>44546.767</v>
      </c>
      <c r="CV80" s="400">
        <f t="shared" si="380"/>
        <v>40606.49</v>
      </c>
      <c r="CW80" s="400">
        <f t="shared" si="380"/>
        <v>40330.148999999998</v>
      </c>
      <c r="CX80" s="400">
        <f t="shared" si="380"/>
        <v>40236.400000000001</v>
      </c>
      <c r="CY80" s="400">
        <f t="shared" si="380"/>
        <v>39966.199999999997</v>
      </c>
      <c r="CZ80" s="400">
        <f t="shared" si="380"/>
        <v>40062.5</v>
      </c>
      <c r="DA80" s="400">
        <f t="shared" si="380"/>
        <v>39895.699999999997</v>
      </c>
      <c r="DB80" s="400">
        <f t="shared" si="380"/>
        <v>39656</v>
      </c>
      <c r="DC80" s="400">
        <f t="shared" si="380"/>
        <v>40015.800000000003</v>
      </c>
      <c r="DD80" s="400">
        <f t="shared" si="380"/>
        <v>39891.599999999999</v>
      </c>
      <c r="DE80" s="400">
        <f t="shared" si="380"/>
        <v>40163.599999999999</v>
      </c>
      <c r="DF80" s="399">
        <f t="shared" si="380"/>
        <v>40234.800000000003</v>
      </c>
      <c r="DG80" s="488">
        <f t="shared" si="380"/>
        <v>40498.199999999997</v>
      </c>
      <c r="DH80" s="488">
        <f t="shared" si="380"/>
        <v>30482.7</v>
      </c>
      <c r="DI80" s="488">
        <f t="shared" si="380"/>
        <v>38370.199999999997</v>
      </c>
      <c r="DJ80" s="488">
        <f t="shared" si="380"/>
        <v>38725.5</v>
      </c>
      <c r="DK80" s="488">
        <f t="shared" ref="DK80:FK80" si="381">SUM(DK78:DK79)</f>
        <v>39440.1</v>
      </c>
      <c r="DL80" s="488">
        <f t="shared" si="381"/>
        <v>39291.699999999997</v>
      </c>
      <c r="DM80" s="488">
        <f t="shared" si="381"/>
        <v>39181.1</v>
      </c>
      <c r="DN80" s="488">
        <f t="shared" si="381"/>
        <v>39174.1</v>
      </c>
      <c r="DO80" s="488">
        <f t="shared" si="381"/>
        <v>39140.699999999997</v>
      </c>
      <c r="DP80" s="488">
        <f t="shared" si="381"/>
        <v>39197.9</v>
      </c>
      <c r="DQ80" s="488">
        <f t="shared" si="381"/>
        <v>39422.9</v>
      </c>
      <c r="DR80" s="488">
        <f t="shared" si="381"/>
        <v>39840.5</v>
      </c>
      <c r="DS80" s="488">
        <f t="shared" si="381"/>
        <v>39883.699999999997</v>
      </c>
      <c r="DT80" s="488">
        <f t="shared" si="381"/>
        <v>39411.5</v>
      </c>
      <c r="DU80" s="488">
        <f t="shared" si="381"/>
        <v>39284.699999999997</v>
      </c>
      <c r="DV80" s="489">
        <f t="shared" si="381"/>
        <v>39068</v>
      </c>
      <c r="DW80" s="489">
        <f t="shared" si="381"/>
        <v>38877.899999999994</v>
      </c>
      <c r="DX80" s="489">
        <f t="shared" si="381"/>
        <v>38269.699999999997</v>
      </c>
      <c r="DY80" s="489">
        <f t="shared" si="381"/>
        <v>38599.5</v>
      </c>
      <c r="DZ80" s="489">
        <f t="shared" si="381"/>
        <v>38570.1</v>
      </c>
      <c r="EA80" s="489">
        <f t="shared" si="381"/>
        <v>38805</v>
      </c>
      <c r="EB80" s="489">
        <f t="shared" si="381"/>
        <v>38735.300000000003</v>
      </c>
      <c r="EC80" s="489">
        <f t="shared" si="381"/>
        <v>38817</v>
      </c>
      <c r="ED80" s="489">
        <f t="shared" si="381"/>
        <v>39103.199999999997</v>
      </c>
      <c r="EE80" s="489">
        <f t="shared" si="381"/>
        <v>39190.300000000003</v>
      </c>
      <c r="EF80" s="489">
        <f t="shared" si="381"/>
        <v>38685.300000000003</v>
      </c>
      <c r="EG80" s="489">
        <f t="shared" si="381"/>
        <v>38588.9</v>
      </c>
      <c r="EH80" s="489">
        <f t="shared" si="381"/>
        <v>38568.300000000003</v>
      </c>
      <c r="EI80" s="489">
        <f t="shared" si="381"/>
        <v>38353.9</v>
      </c>
      <c r="EJ80" s="489">
        <f t="shared" si="381"/>
        <v>38215.899999999994</v>
      </c>
      <c r="EK80" s="489">
        <f t="shared" si="381"/>
        <v>38754.199999999997</v>
      </c>
      <c r="EL80" s="489">
        <f t="shared" si="381"/>
        <v>37311.199999999997</v>
      </c>
      <c r="EM80" s="489">
        <f t="shared" si="381"/>
        <v>37057.300000000003</v>
      </c>
      <c r="EN80" s="489">
        <f t="shared" si="381"/>
        <v>37750.100000000006</v>
      </c>
      <c r="EO80" s="489">
        <f t="shared" si="381"/>
        <v>38049.4</v>
      </c>
      <c r="EP80" s="489">
        <f t="shared" si="381"/>
        <v>38387.199999999997</v>
      </c>
      <c r="EQ80" s="489">
        <f t="shared" si="381"/>
        <v>38811.4</v>
      </c>
      <c r="ER80" s="489">
        <f t="shared" si="381"/>
        <v>37912.6</v>
      </c>
      <c r="ES80" s="489">
        <f t="shared" si="381"/>
        <v>37881.300000000003</v>
      </c>
      <c r="ET80" s="489">
        <f t="shared" si="381"/>
        <v>37866</v>
      </c>
      <c r="EU80" s="489">
        <f t="shared" si="381"/>
        <v>37645.599999999999</v>
      </c>
      <c r="EV80" s="489">
        <f t="shared" si="381"/>
        <v>37520.600000000006</v>
      </c>
      <c r="EW80" s="489">
        <f t="shared" si="381"/>
        <v>37363.5</v>
      </c>
      <c r="EX80" s="489">
        <f t="shared" si="381"/>
        <v>37342.400000000001</v>
      </c>
      <c r="EY80" s="489">
        <f t="shared" si="381"/>
        <v>37417.800000000003</v>
      </c>
      <c r="EZ80" s="489">
        <f t="shared" si="381"/>
        <v>37938.9</v>
      </c>
      <c r="FA80" s="489">
        <f t="shared" si="381"/>
        <v>37157.9</v>
      </c>
      <c r="FB80" s="489">
        <f t="shared" si="381"/>
        <v>37781.1</v>
      </c>
      <c r="FC80" s="489">
        <f t="shared" si="381"/>
        <v>38050.5</v>
      </c>
      <c r="FD80" s="489">
        <f t="shared" si="381"/>
        <v>37594.300000000003</v>
      </c>
      <c r="FE80" s="489">
        <f t="shared" si="381"/>
        <v>37518.800000000003</v>
      </c>
      <c r="FF80" s="489">
        <f t="shared" si="381"/>
        <v>37457</v>
      </c>
      <c r="FG80" s="489">
        <f t="shared" si="381"/>
        <v>37286.6</v>
      </c>
      <c r="FH80" s="489">
        <f t="shared" si="381"/>
        <v>37195.199999999997</v>
      </c>
      <c r="FI80" s="489">
        <f t="shared" si="381"/>
        <v>36845</v>
      </c>
      <c r="FJ80" s="489">
        <f t="shared" si="381"/>
        <v>36765.699999999997</v>
      </c>
      <c r="FK80" s="489">
        <f t="shared" si="381"/>
        <v>36848.300000000003</v>
      </c>
    </row>
    <row r="81" spans="1:167" s="409" customFormat="1" x14ac:dyDescent="0.25">
      <c r="B81" s="403" t="s">
        <v>10</v>
      </c>
      <c r="C81" s="404">
        <f t="shared" ref="C81:Q81" si="382">SUM(C78)/C80</f>
        <v>1</v>
      </c>
      <c r="D81" s="405">
        <f t="shared" si="382"/>
        <v>0.85201051935925642</v>
      </c>
      <c r="E81" s="405">
        <f t="shared" si="382"/>
        <v>0.70351176818532579</v>
      </c>
      <c r="F81" s="405">
        <f t="shared" si="382"/>
        <v>0.66372581965159272</v>
      </c>
      <c r="G81" s="405">
        <f t="shared" si="382"/>
        <v>0.64856449083387346</v>
      </c>
      <c r="H81" s="405">
        <f t="shared" si="382"/>
        <v>0.65705539329885532</v>
      </c>
      <c r="I81" s="405">
        <f t="shared" si="382"/>
        <v>0.6375083577605104</v>
      </c>
      <c r="J81" s="405">
        <f t="shared" si="382"/>
        <v>0.61789368797792577</v>
      </c>
      <c r="K81" s="405">
        <f t="shared" si="382"/>
        <v>0.60390899750296145</v>
      </c>
      <c r="L81" s="405">
        <f t="shared" si="382"/>
        <v>0.61482232701014272</v>
      </c>
      <c r="M81" s="405">
        <f t="shared" si="382"/>
        <v>0.61524810473783464</v>
      </c>
      <c r="N81" s="406">
        <f t="shared" si="382"/>
        <v>0.621223565740886</v>
      </c>
      <c r="O81" s="404">
        <f t="shared" si="382"/>
        <v>0.60188997005988021</v>
      </c>
      <c r="P81" s="405">
        <f t="shared" si="382"/>
        <v>0.59383440439601376</v>
      </c>
      <c r="Q81" s="405">
        <f t="shared" si="382"/>
        <v>0.58660562582593923</v>
      </c>
      <c r="R81" s="405">
        <f t="shared" ref="R81:W81" si="383">SUM(R78)/R80</f>
        <v>0.5904143751484926</v>
      </c>
      <c r="S81" s="405">
        <f t="shared" si="383"/>
        <v>0.58716268550503004</v>
      </c>
      <c r="T81" s="405">
        <f t="shared" si="383"/>
        <v>0.57833669225331752</v>
      </c>
      <c r="U81" s="405">
        <f t="shared" si="383"/>
        <v>0.6798517592803156</v>
      </c>
      <c r="V81" s="405">
        <f t="shared" si="383"/>
        <v>0.43701021534543172</v>
      </c>
      <c r="W81" s="405">
        <f t="shared" si="383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384">SUM(AA78)/AA80</f>
        <v>0.75160117913080537</v>
      </c>
      <c r="AB81" s="405">
        <f t="shared" si="384"/>
        <v>0.93943379231705326</v>
      </c>
      <c r="AC81" s="405">
        <f t="shared" si="384"/>
        <v>0.93849485652409304</v>
      </c>
      <c r="AD81" s="405">
        <f t="shared" si="384"/>
        <v>0.94213535191594144</v>
      </c>
      <c r="AE81" s="405">
        <f t="shared" si="384"/>
        <v>0.93917424369647096</v>
      </c>
      <c r="AF81" s="405">
        <f t="shared" si="384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384"/>
        <v>0.94302175570638691</v>
      </c>
      <c r="AK81" s="405">
        <f t="shared" si="384"/>
        <v>0.94036224473316143</v>
      </c>
      <c r="AL81" s="406">
        <f t="shared" si="384"/>
        <v>0.93926487764376054</v>
      </c>
      <c r="AM81" s="404">
        <f t="shared" ref="AM81:AR81" si="385">SUM(AM78)/AM80</f>
        <v>0.8622081264065482</v>
      </c>
      <c r="AN81" s="405">
        <f t="shared" si="385"/>
        <v>0.73603817205492406</v>
      </c>
      <c r="AO81" s="405">
        <f t="shared" si="385"/>
        <v>0.68411696615588136</v>
      </c>
      <c r="AP81" s="405">
        <f t="shared" si="385"/>
        <v>0.71141001116854863</v>
      </c>
      <c r="AQ81" s="405">
        <f t="shared" si="385"/>
        <v>0.70112874162194672</v>
      </c>
      <c r="AR81" s="405">
        <f t="shared" si="385"/>
        <v>0.6994034366966384</v>
      </c>
      <c r="AS81" s="405">
        <f t="shared" ref="AS81:AX81" si="386">SUM(AS78)/AS80</f>
        <v>0.69196776136358074</v>
      </c>
      <c r="AT81" s="405">
        <f t="shared" si="386"/>
        <v>0.6911123876951103</v>
      </c>
      <c r="AU81" s="405">
        <f t="shared" si="386"/>
        <v>0.6865927697759221</v>
      </c>
      <c r="AV81" s="405">
        <f t="shared" si="386"/>
        <v>0.68760870569976673</v>
      </c>
      <c r="AW81" s="405">
        <f t="shared" si="386"/>
        <v>0.67574423546115103</v>
      </c>
      <c r="AX81" s="406">
        <f t="shared" si="386"/>
        <v>0.68957515732903663</v>
      </c>
      <c r="AY81" s="404">
        <f t="shared" ref="AY81:BJ81" si="387">SUM(AY78)/AY80</f>
        <v>0.67883279605427993</v>
      </c>
      <c r="AZ81" s="405">
        <f t="shared" si="387"/>
        <v>0.67515996809022905</v>
      </c>
      <c r="BA81" s="405">
        <f t="shared" si="387"/>
        <v>0.66921124522891517</v>
      </c>
      <c r="BB81" s="405">
        <f t="shared" si="387"/>
        <v>0.6711910824965166</v>
      </c>
      <c r="BC81" s="405">
        <f t="shared" si="387"/>
        <v>0.66612040294982411</v>
      </c>
      <c r="BD81" s="405">
        <f t="shared" si="387"/>
        <v>0.66023566909740672</v>
      </c>
      <c r="BE81" s="405">
        <f t="shared" si="387"/>
        <v>0.64885569052335157</v>
      </c>
      <c r="BF81" s="405">
        <f t="shared" si="387"/>
        <v>0.58870727010110735</v>
      </c>
      <c r="BG81" s="405">
        <f t="shared" si="387"/>
        <v>0.58825531914893614</v>
      </c>
      <c r="BH81" s="405">
        <f t="shared" si="387"/>
        <v>0.58314375370069826</v>
      </c>
      <c r="BI81" s="405">
        <f t="shared" si="387"/>
        <v>0.57211029394149915</v>
      </c>
      <c r="BJ81" s="406">
        <f t="shared" si="387"/>
        <v>0.57471597868145619</v>
      </c>
      <c r="BK81" s="404">
        <f t="shared" ref="BK81:BP81" si="388">SUM(BK78)/BK80</f>
        <v>0.56405003410569743</v>
      </c>
      <c r="BL81" s="405">
        <f t="shared" si="388"/>
        <v>0.5234666997024443</v>
      </c>
      <c r="BM81" s="405">
        <f t="shared" si="388"/>
        <v>0.36374689342624628</v>
      </c>
      <c r="BN81" s="405">
        <f t="shared" si="388"/>
        <v>0.35565566648242697</v>
      </c>
      <c r="BO81" s="405">
        <f t="shared" si="388"/>
        <v>0.34700140670456325</v>
      </c>
      <c r="BP81" s="405">
        <f t="shared" si="388"/>
        <v>0.34722229868286375</v>
      </c>
      <c r="BQ81" s="405">
        <f t="shared" ref="BQ81:CB81" si="389">SUM(BQ78)/BQ80</f>
        <v>0.34344677769732079</v>
      </c>
      <c r="BR81" s="405">
        <f t="shared" si="389"/>
        <v>0.33797182962011202</v>
      </c>
      <c r="BS81" s="405">
        <f t="shared" si="389"/>
        <v>0.3339648304673079</v>
      </c>
      <c r="BT81" s="405">
        <f t="shared" si="389"/>
        <v>0.33278600524171909</v>
      </c>
      <c r="BU81" s="405">
        <f t="shared" si="389"/>
        <v>0.32782609959028702</v>
      </c>
      <c r="BV81" s="405">
        <f t="shared" si="389"/>
        <v>0.318060205353766</v>
      </c>
      <c r="BW81" s="407">
        <f t="shared" si="389"/>
        <v>0.30756146590381939</v>
      </c>
      <c r="BX81" s="405">
        <f t="shared" si="389"/>
        <v>0.30562976869569403</v>
      </c>
      <c r="BY81" s="405">
        <f t="shared" si="389"/>
        <v>0.30224097788125726</v>
      </c>
      <c r="BZ81" s="405">
        <f t="shared" si="389"/>
        <v>0.30351544081547338</v>
      </c>
      <c r="CA81" s="405">
        <f t="shared" si="389"/>
        <v>0.30419671858693442</v>
      </c>
      <c r="CB81" s="405">
        <f t="shared" si="389"/>
        <v>0.30064593318817801</v>
      </c>
      <c r="CC81" s="405">
        <f t="shared" ref="CC81:CK81" si="390">SUM(CC78)/CC80</f>
        <v>0.30061437071727976</v>
      </c>
      <c r="CD81" s="405">
        <f t="shared" si="390"/>
        <v>0.29997095941607715</v>
      </c>
      <c r="CE81" s="405">
        <f t="shared" si="390"/>
        <v>0.29576823301888128</v>
      </c>
      <c r="CF81" s="405">
        <f t="shared" si="390"/>
        <v>0.29181762917933129</v>
      </c>
      <c r="CG81" s="405">
        <f t="shared" si="390"/>
        <v>0.28934231570784663</v>
      </c>
      <c r="CH81" s="405">
        <f t="shared" si="390"/>
        <v>0.28458553791887126</v>
      </c>
      <c r="CI81" s="407">
        <f t="shared" si="390"/>
        <v>0.28585988390127176</v>
      </c>
      <c r="CJ81" s="405">
        <f t="shared" si="390"/>
        <v>0.26106570299046833</v>
      </c>
      <c r="CK81" s="405">
        <f t="shared" si="390"/>
        <v>0.25892663141884553</v>
      </c>
      <c r="CL81" s="405">
        <f t="shared" ref="CL81:CQ81" si="391">SUM(CL78)/CL80</f>
        <v>0.25603142850256683</v>
      </c>
      <c r="CM81" s="405">
        <f t="shared" si="391"/>
        <v>0.25774029858063885</v>
      </c>
      <c r="CN81" s="405">
        <f t="shared" si="391"/>
        <v>0.25421979803936023</v>
      </c>
      <c r="CO81" s="405">
        <f t="shared" si="391"/>
        <v>0.32329914441173058</v>
      </c>
      <c r="CP81" s="405">
        <f t="shared" si="391"/>
        <v>0.33123846722366607</v>
      </c>
      <c r="CQ81" s="405">
        <f t="shared" si="391"/>
        <v>0.31389617775294576</v>
      </c>
      <c r="CR81" s="405">
        <f t="shared" ref="CR81:DJ81" si="392">SUM(CR78)/CR80</f>
        <v>0.3160212742884746</v>
      </c>
      <c r="CS81" s="405">
        <f t="shared" si="392"/>
        <v>0.3121958540197704</v>
      </c>
      <c r="CT81" s="406">
        <f t="shared" si="392"/>
        <v>0.30841229954503147</v>
      </c>
      <c r="CU81" s="405">
        <f t="shared" si="392"/>
        <v>0.31553668081007985</v>
      </c>
      <c r="CV81" s="405">
        <f t="shared" si="392"/>
        <v>0.30959898282269654</v>
      </c>
      <c r="CW81" s="405">
        <f t="shared" si="392"/>
        <v>0.30946206025670769</v>
      </c>
      <c r="CX81" s="405">
        <f t="shared" si="392"/>
        <v>0.30891431639013428</v>
      </c>
      <c r="CY81" s="405">
        <f t="shared" si="392"/>
        <v>0.31272675410722062</v>
      </c>
      <c r="CZ81" s="405">
        <f t="shared" si="392"/>
        <v>0.31401934477379095</v>
      </c>
      <c r="DA81" s="405">
        <f t="shared" si="392"/>
        <v>0.31032166373819736</v>
      </c>
      <c r="DB81" s="405">
        <f t="shared" si="392"/>
        <v>0.30711619931410128</v>
      </c>
      <c r="DC81" s="405">
        <f t="shared" si="392"/>
        <v>0.30643145957346846</v>
      </c>
      <c r="DD81" s="405">
        <f t="shared" si="392"/>
        <v>0.30123885730329192</v>
      </c>
      <c r="DE81" s="405">
        <f t="shared" si="392"/>
        <v>0.28981465804858131</v>
      </c>
      <c r="DF81" s="406">
        <f t="shared" si="392"/>
        <v>0.28849155457464681</v>
      </c>
      <c r="DG81" s="490">
        <f t="shared" si="392"/>
        <v>0.28522996083776564</v>
      </c>
      <c r="DH81" s="490">
        <f t="shared" si="392"/>
        <v>0.55290049765932814</v>
      </c>
      <c r="DI81" s="490">
        <f t="shared" si="392"/>
        <v>0.47247342990132973</v>
      </c>
      <c r="DJ81" s="490">
        <f t="shared" si="392"/>
        <v>0.47022246323481942</v>
      </c>
      <c r="DK81" s="490">
        <f t="shared" ref="DK81:FK81" si="393">SUM(DK78)/DK80</f>
        <v>0.45986191718580838</v>
      </c>
      <c r="DL81" s="490">
        <f t="shared" si="393"/>
        <v>0.45759537001453238</v>
      </c>
      <c r="DM81" s="490">
        <f t="shared" si="393"/>
        <v>0.38181419102577518</v>
      </c>
      <c r="DN81" s="490">
        <f t="shared" si="393"/>
        <v>0.38017210350716418</v>
      </c>
      <c r="DO81" s="490">
        <f t="shared" si="393"/>
        <v>0.37650067576716822</v>
      </c>
      <c r="DP81" s="490">
        <f t="shared" si="393"/>
        <v>0.37445883580497935</v>
      </c>
      <c r="DQ81" s="490">
        <f t="shared" si="393"/>
        <v>0.37070332218076296</v>
      </c>
      <c r="DR81" s="490">
        <f t="shared" si="393"/>
        <v>0.36673485523525057</v>
      </c>
      <c r="DS81" s="490">
        <f t="shared" si="393"/>
        <v>0.36508147438677957</v>
      </c>
      <c r="DT81" s="490">
        <f t="shared" si="393"/>
        <v>0.36517260190553519</v>
      </c>
      <c r="DU81" s="490">
        <f t="shared" si="393"/>
        <v>0.36428431424956792</v>
      </c>
      <c r="DV81" s="491">
        <f t="shared" si="393"/>
        <v>0.36376574178355686</v>
      </c>
      <c r="DW81" s="491">
        <f t="shared" si="393"/>
        <v>0.35949215363998571</v>
      </c>
      <c r="DX81" s="491">
        <f t="shared" si="393"/>
        <v>0.35140071649372745</v>
      </c>
      <c r="DY81" s="491">
        <f t="shared" si="393"/>
        <v>0.35652016217826654</v>
      </c>
      <c r="DZ81" s="491">
        <f t="shared" si="393"/>
        <v>0.35256584763845572</v>
      </c>
      <c r="EA81" s="491">
        <f t="shared" si="393"/>
        <v>0.35255766009534856</v>
      </c>
      <c r="EB81" s="491">
        <f t="shared" si="393"/>
        <v>0.34918278676039682</v>
      </c>
      <c r="EC81" s="491">
        <f t="shared" si="393"/>
        <v>0.34780122111446016</v>
      </c>
      <c r="ED81" s="491">
        <f t="shared" si="393"/>
        <v>0.34461629738742611</v>
      </c>
      <c r="EE81" s="491">
        <f t="shared" si="393"/>
        <v>0.34364370775421466</v>
      </c>
      <c r="EF81" s="491">
        <f t="shared" si="393"/>
        <v>0.36477680152409309</v>
      </c>
      <c r="EG81" s="491">
        <f t="shared" si="393"/>
        <v>0.36671426239151672</v>
      </c>
      <c r="EH81" s="491">
        <f t="shared" si="393"/>
        <v>0.36618673885029934</v>
      </c>
      <c r="EI81" s="491">
        <f t="shared" si="393"/>
        <v>0.36341023989737681</v>
      </c>
      <c r="EJ81" s="491">
        <f t="shared" si="393"/>
        <v>0.36424106196635436</v>
      </c>
      <c r="EK81" s="491">
        <f t="shared" si="393"/>
        <v>0.37113396741514471</v>
      </c>
      <c r="EL81" s="491">
        <f t="shared" si="393"/>
        <v>0.34871298698514119</v>
      </c>
      <c r="EM81" s="491">
        <f t="shared" si="393"/>
        <v>0.33741799861295879</v>
      </c>
      <c r="EN81" s="491">
        <f t="shared" si="393"/>
        <v>0.34609709643153258</v>
      </c>
      <c r="EO81" s="491">
        <f t="shared" si="393"/>
        <v>0.35085704373787757</v>
      </c>
      <c r="EP81" s="491">
        <f t="shared" si="393"/>
        <v>0.34732410803601199</v>
      </c>
      <c r="EQ81" s="491">
        <f t="shared" si="393"/>
        <v>0.34298427781528107</v>
      </c>
      <c r="ER81" s="491">
        <f t="shared" si="393"/>
        <v>0.34803996560510231</v>
      </c>
      <c r="ES81" s="491">
        <f t="shared" si="393"/>
        <v>0.34793948465337776</v>
      </c>
      <c r="ET81" s="491">
        <f t="shared" si="393"/>
        <v>0.34764432472402684</v>
      </c>
      <c r="EU81" s="491">
        <f t="shared" si="393"/>
        <v>0.34862772807446291</v>
      </c>
      <c r="EV81" s="491">
        <f t="shared" si="393"/>
        <v>0.35049279595742067</v>
      </c>
      <c r="EW81" s="491">
        <f t="shared" si="393"/>
        <v>0.35047037884566484</v>
      </c>
      <c r="EX81" s="491">
        <f t="shared" si="393"/>
        <v>0.34939104074724708</v>
      </c>
      <c r="EY81" s="491">
        <f t="shared" si="393"/>
        <v>0.34759125336069996</v>
      </c>
      <c r="EZ81" s="491">
        <f t="shared" si="393"/>
        <v>0.34071098529477661</v>
      </c>
      <c r="FA81" s="491">
        <f t="shared" si="393"/>
        <v>0.34717247207188784</v>
      </c>
      <c r="FB81" s="491">
        <f t="shared" si="393"/>
        <v>0.34557225702798494</v>
      </c>
      <c r="FC81" s="491">
        <f t="shared" si="393"/>
        <v>0.34294424514789557</v>
      </c>
      <c r="FD81" s="491">
        <f t="shared" si="393"/>
        <v>0.34519062730254318</v>
      </c>
      <c r="FE81" s="491">
        <f t="shared" si="393"/>
        <v>0.34562406047101718</v>
      </c>
      <c r="FF81" s="491">
        <f t="shared" si="393"/>
        <v>0.34547614598072457</v>
      </c>
      <c r="FG81" s="491">
        <f t="shared" si="393"/>
        <v>0.34584810629019541</v>
      </c>
      <c r="FH81" s="491">
        <f t="shared" si="393"/>
        <v>0.34482675183894695</v>
      </c>
      <c r="FI81" s="491">
        <f t="shared" si="393"/>
        <v>0.3234224453792916</v>
      </c>
      <c r="FJ81" s="491">
        <f t="shared" si="393"/>
        <v>0.32439746829245741</v>
      </c>
      <c r="FK81" s="491">
        <f t="shared" si="393"/>
        <v>0.3229592681344865</v>
      </c>
    </row>
    <row r="82" spans="1:167" s="409" customFormat="1" ht="13.8" thickBot="1" x14ac:dyDescent="0.3">
      <c r="B82" s="410" t="s">
        <v>11</v>
      </c>
      <c r="C82" s="411">
        <f t="shared" ref="C82:Q82" si="394">SUM(C79/C80)</f>
        <v>0</v>
      </c>
      <c r="D82" s="412">
        <f t="shared" si="394"/>
        <v>0.1479894806407436</v>
      </c>
      <c r="E82" s="412">
        <f t="shared" si="394"/>
        <v>0.29648823181467426</v>
      </c>
      <c r="F82" s="412">
        <f t="shared" si="394"/>
        <v>0.33627418034840734</v>
      </c>
      <c r="G82" s="412">
        <f t="shared" si="394"/>
        <v>0.35143550916612659</v>
      </c>
      <c r="H82" s="412">
        <f t="shared" si="394"/>
        <v>0.34294460670114468</v>
      </c>
      <c r="I82" s="412">
        <f t="shared" si="394"/>
        <v>0.36249164223948954</v>
      </c>
      <c r="J82" s="412">
        <f t="shared" si="394"/>
        <v>0.38210631202207429</v>
      </c>
      <c r="K82" s="412">
        <f t="shared" si="394"/>
        <v>0.39609100249703849</v>
      </c>
      <c r="L82" s="412">
        <f t="shared" si="394"/>
        <v>0.38517767298985728</v>
      </c>
      <c r="M82" s="412">
        <f t="shared" si="394"/>
        <v>0.38475189526216541</v>
      </c>
      <c r="N82" s="413">
        <f t="shared" si="394"/>
        <v>0.37877643425911395</v>
      </c>
      <c r="O82" s="411">
        <f t="shared" si="394"/>
        <v>0.39811002994011974</v>
      </c>
      <c r="P82" s="412">
        <f t="shared" si="394"/>
        <v>0.40616559560398624</v>
      </c>
      <c r="Q82" s="412">
        <f t="shared" si="394"/>
        <v>0.41339437417406077</v>
      </c>
      <c r="R82" s="412">
        <f t="shared" ref="R82:W82" si="395">SUM(R79/R80)</f>
        <v>0.4095856248515074</v>
      </c>
      <c r="S82" s="412">
        <f t="shared" si="395"/>
        <v>0.41283731449497002</v>
      </c>
      <c r="T82" s="412">
        <f t="shared" si="395"/>
        <v>0.42166330774668254</v>
      </c>
      <c r="U82" s="412">
        <f t="shared" si="395"/>
        <v>0.3201482407196844</v>
      </c>
      <c r="V82" s="412">
        <f t="shared" si="395"/>
        <v>0.56298978465456817</v>
      </c>
      <c r="W82" s="412">
        <f t="shared" si="395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396">SUM(AA79/AA80)</f>
        <v>0.24839882086919463</v>
      </c>
      <c r="AB82" s="412">
        <f t="shared" si="396"/>
        <v>6.0566207682946696E-2</v>
      </c>
      <c r="AC82" s="412">
        <f t="shared" si="396"/>
        <v>6.1505143475906882E-2</v>
      </c>
      <c r="AD82" s="412">
        <f t="shared" si="396"/>
        <v>5.7864648084058543E-2</v>
      </c>
      <c r="AE82" s="412">
        <f t="shared" si="396"/>
        <v>6.0825756303529016E-2</v>
      </c>
      <c r="AF82" s="412">
        <f t="shared" si="396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396"/>
        <v>5.6978244293613159E-2</v>
      </c>
      <c r="AK82" s="412">
        <f t="shared" si="396"/>
        <v>5.9637755266838503E-2</v>
      </c>
      <c r="AL82" s="413">
        <f t="shared" si="396"/>
        <v>6.0735122356239436E-2</v>
      </c>
      <c r="AM82" s="411">
        <f t="shared" ref="AM82:AR82" si="397">SUM(AM79/AM80)</f>
        <v>0.13779187359345177</v>
      </c>
      <c r="AN82" s="412">
        <f t="shared" si="397"/>
        <v>0.263961827945076</v>
      </c>
      <c r="AO82" s="412">
        <f t="shared" si="397"/>
        <v>0.31588303384411859</v>
      </c>
      <c r="AP82" s="412">
        <f t="shared" si="397"/>
        <v>0.28858998883145143</v>
      </c>
      <c r="AQ82" s="412">
        <f t="shared" si="397"/>
        <v>0.29887125837805323</v>
      </c>
      <c r="AR82" s="412">
        <f t="shared" si="397"/>
        <v>0.30059656330336165</v>
      </c>
      <c r="AS82" s="412">
        <f t="shared" ref="AS82:AX82" si="398">SUM(AS79/AS80)</f>
        <v>0.30803223863641926</v>
      </c>
      <c r="AT82" s="412">
        <f t="shared" si="398"/>
        <v>0.30888761230488965</v>
      </c>
      <c r="AU82" s="412">
        <f t="shared" si="398"/>
        <v>0.31340723022407802</v>
      </c>
      <c r="AV82" s="412">
        <f t="shared" si="398"/>
        <v>0.31239129430023332</v>
      </c>
      <c r="AW82" s="412">
        <f t="shared" si="398"/>
        <v>0.32425576453884902</v>
      </c>
      <c r="AX82" s="413">
        <f t="shared" si="398"/>
        <v>0.31042484267096343</v>
      </c>
      <c r="AY82" s="411">
        <f t="shared" ref="AY82:BJ82" si="399">SUM(AY79/AY80)</f>
        <v>0.32116720394572013</v>
      </c>
      <c r="AZ82" s="412">
        <f t="shared" si="399"/>
        <v>0.32484003190977107</v>
      </c>
      <c r="BA82" s="412">
        <f t="shared" si="399"/>
        <v>0.33078875477108477</v>
      </c>
      <c r="BB82" s="412">
        <f t="shared" si="399"/>
        <v>0.3288089175034834</v>
      </c>
      <c r="BC82" s="412">
        <f t="shared" si="399"/>
        <v>0.33387959705017595</v>
      </c>
      <c r="BD82" s="412">
        <f t="shared" si="399"/>
        <v>0.33976433090259334</v>
      </c>
      <c r="BE82" s="412">
        <f t="shared" si="399"/>
        <v>0.35114430947664843</v>
      </c>
      <c r="BF82" s="412">
        <f t="shared" si="399"/>
        <v>0.4112927298988926</v>
      </c>
      <c r="BG82" s="412">
        <f t="shared" si="399"/>
        <v>0.41174468085106386</v>
      </c>
      <c r="BH82" s="412">
        <f t="shared" si="399"/>
        <v>0.41685624629930162</v>
      </c>
      <c r="BI82" s="412">
        <f t="shared" si="399"/>
        <v>0.42788970605850085</v>
      </c>
      <c r="BJ82" s="413">
        <f t="shared" si="399"/>
        <v>0.42528402131854387</v>
      </c>
      <c r="BK82" s="411">
        <f t="shared" ref="BK82:BP82" si="400">SUM(BK79/BK80)</f>
        <v>0.43594996589430257</v>
      </c>
      <c r="BL82" s="412">
        <f t="shared" si="400"/>
        <v>0.47653330029755575</v>
      </c>
      <c r="BM82" s="412">
        <f t="shared" si="400"/>
        <v>0.63625310657375367</v>
      </c>
      <c r="BN82" s="412">
        <f t="shared" si="400"/>
        <v>0.64434433351757303</v>
      </c>
      <c r="BO82" s="412">
        <f t="shared" si="400"/>
        <v>0.65299859329543675</v>
      </c>
      <c r="BP82" s="412">
        <f t="shared" si="400"/>
        <v>0.65277770131713631</v>
      </c>
      <c r="BQ82" s="412">
        <f t="shared" ref="BQ82:CB82" si="401">SUM(BQ79/BQ80)</f>
        <v>0.65655322230267921</v>
      </c>
      <c r="BR82" s="412">
        <f t="shared" si="401"/>
        <v>0.66202817037988804</v>
      </c>
      <c r="BS82" s="412">
        <f t="shared" si="401"/>
        <v>0.66603516953269215</v>
      </c>
      <c r="BT82" s="412">
        <f t="shared" si="401"/>
        <v>0.66721399475828103</v>
      </c>
      <c r="BU82" s="412">
        <f t="shared" si="401"/>
        <v>0.67217390040971314</v>
      </c>
      <c r="BV82" s="412">
        <f t="shared" si="401"/>
        <v>0.681939794646234</v>
      </c>
      <c r="BW82" s="414">
        <f t="shared" si="401"/>
        <v>0.69243853409618061</v>
      </c>
      <c r="BX82" s="412">
        <f t="shared" si="401"/>
        <v>0.69437023130430597</v>
      </c>
      <c r="BY82" s="412">
        <f t="shared" si="401"/>
        <v>0.69775902211874274</v>
      </c>
      <c r="BZ82" s="412">
        <f t="shared" si="401"/>
        <v>0.69648455918452667</v>
      </c>
      <c r="CA82" s="412">
        <f t="shared" si="401"/>
        <v>0.69580328141306547</v>
      </c>
      <c r="CB82" s="412">
        <f t="shared" si="401"/>
        <v>0.69935406681182199</v>
      </c>
      <c r="CC82" s="412">
        <f t="shared" ref="CC82:CK82" si="402">SUM(CC79/CC80)</f>
        <v>0.6993856292827203</v>
      </c>
      <c r="CD82" s="412">
        <f t="shared" si="402"/>
        <v>0.7000290405839229</v>
      </c>
      <c r="CE82" s="412">
        <f t="shared" si="402"/>
        <v>0.70423176698111878</v>
      </c>
      <c r="CF82" s="412">
        <f t="shared" si="402"/>
        <v>0.70818237082066871</v>
      </c>
      <c r="CG82" s="412">
        <f t="shared" si="402"/>
        <v>0.71065768429215337</v>
      </c>
      <c r="CH82" s="412">
        <f t="shared" si="402"/>
        <v>0.7154144620811288</v>
      </c>
      <c r="CI82" s="414">
        <f t="shared" si="402"/>
        <v>0.71414011609872818</v>
      </c>
      <c r="CJ82" s="412">
        <f t="shared" si="402"/>
        <v>0.73893429700953162</v>
      </c>
      <c r="CK82" s="412">
        <f t="shared" si="402"/>
        <v>0.74107336858115447</v>
      </c>
      <c r="CL82" s="412">
        <f t="shared" ref="CL82:CQ82" si="403">SUM(CL79/CL80)</f>
        <v>0.74396857149743323</v>
      </c>
      <c r="CM82" s="412">
        <f t="shared" si="403"/>
        <v>0.74225970141936115</v>
      </c>
      <c r="CN82" s="412">
        <f t="shared" si="403"/>
        <v>0.74578020196063977</v>
      </c>
      <c r="CO82" s="412">
        <f t="shared" si="403"/>
        <v>0.67670085558826953</v>
      </c>
      <c r="CP82" s="412">
        <f t="shared" si="403"/>
        <v>0.66876153277633377</v>
      </c>
      <c r="CQ82" s="412">
        <f t="shared" si="403"/>
        <v>0.68610382224705424</v>
      </c>
      <c r="CR82" s="412">
        <f t="shared" ref="CR82:DJ82" si="404">SUM(CR79/CR80)</f>
        <v>0.68397872571152529</v>
      </c>
      <c r="CS82" s="412">
        <f t="shared" si="404"/>
        <v>0.68780414598022954</v>
      </c>
      <c r="CT82" s="413">
        <f t="shared" si="404"/>
        <v>0.69158770045496865</v>
      </c>
      <c r="CU82" s="412">
        <f t="shared" si="404"/>
        <v>0.68446331918992009</v>
      </c>
      <c r="CV82" s="412">
        <f t="shared" si="404"/>
        <v>0.6904010171773034</v>
      </c>
      <c r="CW82" s="412">
        <f t="shared" si="404"/>
        <v>0.69053793974329236</v>
      </c>
      <c r="CX82" s="412">
        <f t="shared" si="404"/>
        <v>0.69108568360986566</v>
      </c>
      <c r="CY82" s="412">
        <f t="shared" si="404"/>
        <v>0.68727324589277949</v>
      </c>
      <c r="CZ82" s="412">
        <f t="shared" si="404"/>
        <v>0.68598065522620899</v>
      </c>
      <c r="DA82" s="412">
        <f t="shared" si="404"/>
        <v>0.68967833626180275</v>
      </c>
      <c r="DB82" s="412">
        <f t="shared" si="404"/>
        <v>0.69288380068589872</v>
      </c>
      <c r="DC82" s="412">
        <f t="shared" si="404"/>
        <v>0.69356854042653149</v>
      </c>
      <c r="DD82" s="412">
        <f t="shared" si="404"/>
        <v>0.69876114269670808</v>
      </c>
      <c r="DE82" s="412">
        <f t="shared" si="404"/>
        <v>0.71018534195141869</v>
      </c>
      <c r="DF82" s="413">
        <f t="shared" si="404"/>
        <v>0.71150844542535319</v>
      </c>
      <c r="DG82" s="492">
        <f t="shared" si="404"/>
        <v>0.71477003916223447</v>
      </c>
      <c r="DH82" s="492">
        <f t="shared" si="404"/>
        <v>0.44709950234067186</v>
      </c>
      <c r="DI82" s="492">
        <f t="shared" si="404"/>
        <v>0.52752657009867032</v>
      </c>
      <c r="DJ82" s="492">
        <f t="shared" si="404"/>
        <v>0.52977753676518058</v>
      </c>
      <c r="DK82" s="492">
        <f t="shared" ref="DK82:FK82" si="405">SUM(DK79/DK80)</f>
        <v>0.54013808281419162</v>
      </c>
      <c r="DL82" s="492">
        <f t="shared" si="405"/>
        <v>0.54240462998546768</v>
      </c>
      <c r="DM82" s="492">
        <f t="shared" si="405"/>
        <v>0.61818580897422482</v>
      </c>
      <c r="DN82" s="492">
        <f t="shared" si="405"/>
        <v>0.61982789649283587</v>
      </c>
      <c r="DO82" s="492">
        <f t="shared" si="405"/>
        <v>0.62349932423283183</v>
      </c>
      <c r="DP82" s="492">
        <f t="shared" si="405"/>
        <v>0.6255411641950207</v>
      </c>
      <c r="DQ82" s="492">
        <f t="shared" si="405"/>
        <v>0.62929667781923704</v>
      </c>
      <c r="DR82" s="492">
        <f t="shared" si="405"/>
        <v>0.63326514476474938</v>
      </c>
      <c r="DS82" s="492">
        <f t="shared" si="405"/>
        <v>0.63491852561322049</v>
      </c>
      <c r="DT82" s="492">
        <f t="shared" si="405"/>
        <v>0.63482739809446487</v>
      </c>
      <c r="DU82" s="492">
        <f t="shared" si="405"/>
        <v>0.63571568575043214</v>
      </c>
      <c r="DV82" s="493">
        <f t="shared" si="405"/>
        <v>0.63623425821644319</v>
      </c>
      <c r="DW82" s="493">
        <f t="shared" si="405"/>
        <v>0.64050784636001434</v>
      </c>
      <c r="DX82" s="493">
        <f t="shared" si="405"/>
        <v>0.64859928350627261</v>
      </c>
      <c r="DY82" s="493">
        <f t="shared" si="405"/>
        <v>0.64347983782173346</v>
      </c>
      <c r="DZ82" s="493">
        <f t="shared" si="405"/>
        <v>0.64743415236154434</v>
      </c>
      <c r="EA82" s="493">
        <f t="shared" si="405"/>
        <v>0.6474423399046515</v>
      </c>
      <c r="EB82" s="493">
        <f t="shared" si="405"/>
        <v>0.65081721323960307</v>
      </c>
      <c r="EC82" s="493">
        <f t="shared" si="405"/>
        <v>0.6521987788855399</v>
      </c>
      <c r="ED82" s="493">
        <f t="shared" si="405"/>
        <v>0.65538370261257395</v>
      </c>
      <c r="EE82" s="493">
        <f t="shared" si="405"/>
        <v>0.65635629224578529</v>
      </c>
      <c r="EF82" s="493">
        <f t="shared" si="405"/>
        <v>0.6352231984759068</v>
      </c>
      <c r="EG82" s="493">
        <f t="shared" si="405"/>
        <v>0.63328573760848328</v>
      </c>
      <c r="EH82" s="493">
        <f t="shared" si="405"/>
        <v>0.6338132611497006</v>
      </c>
      <c r="EI82" s="493">
        <f t="shared" si="405"/>
        <v>0.63658976010262325</v>
      </c>
      <c r="EJ82" s="493">
        <f t="shared" si="405"/>
        <v>0.63575893803364569</v>
      </c>
      <c r="EK82" s="493">
        <f t="shared" si="405"/>
        <v>0.62886603258485541</v>
      </c>
      <c r="EL82" s="493">
        <f t="shared" si="405"/>
        <v>0.65128701301485881</v>
      </c>
      <c r="EM82" s="493">
        <f t="shared" si="405"/>
        <v>0.66258200138704115</v>
      </c>
      <c r="EN82" s="493">
        <f t="shared" si="405"/>
        <v>0.65390290356846725</v>
      </c>
      <c r="EO82" s="493">
        <f t="shared" si="405"/>
        <v>0.64914295626212237</v>
      </c>
      <c r="EP82" s="493">
        <f t="shared" si="405"/>
        <v>0.65267589196398812</v>
      </c>
      <c r="EQ82" s="493">
        <f t="shared" si="405"/>
        <v>0.65701572218471893</v>
      </c>
      <c r="ER82" s="493">
        <f t="shared" si="405"/>
        <v>0.6519600343948978</v>
      </c>
      <c r="ES82" s="493">
        <f t="shared" si="405"/>
        <v>0.65206051534662224</v>
      </c>
      <c r="ET82" s="493">
        <f t="shared" si="405"/>
        <v>0.65235567527597316</v>
      </c>
      <c r="EU82" s="493">
        <f t="shared" si="405"/>
        <v>0.65137227192553715</v>
      </c>
      <c r="EV82" s="493">
        <f t="shared" si="405"/>
        <v>0.64950720404257922</v>
      </c>
      <c r="EW82" s="493">
        <f t="shared" si="405"/>
        <v>0.6495296211543351</v>
      </c>
      <c r="EX82" s="493">
        <f t="shared" si="405"/>
        <v>0.65060895925275286</v>
      </c>
      <c r="EY82" s="493">
        <f t="shared" si="405"/>
        <v>0.65240874663929993</v>
      </c>
      <c r="EZ82" s="493">
        <f t="shared" si="405"/>
        <v>0.65928901470522339</v>
      </c>
      <c r="FA82" s="493">
        <f t="shared" si="405"/>
        <v>0.65282752792811216</v>
      </c>
      <c r="FB82" s="493">
        <f t="shared" si="405"/>
        <v>0.65442774297201511</v>
      </c>
      <c r="FC82" s="493">
        <f t="shared" si="405"/>
        <v>0.65705575485210443</v>
      </c>
      <c r="FD82" s="493">
        <f t="shared" si="405"/>
        <v>0.65480937269745676</v>
      </c>
      <c r="FE82" s="493">
        <f t="shared" si="405"/>
        <v>0.65437593952898276</v>
      </c>
      <c r="FF82" s="493">
        <f t="shared" si="405"/>
        <v>0.65452385401927549</v>
      </c>
      <c r="FG82" s="493">
        <f t="shared" si="405"/>
        <v>0.65415189370980453</v>
      </c>
      <c r="FH82" s="493">
        <f t="shared" si="405"/>
        <v>0.65517324816105305</v>
      </c>
      <c r="FI82" s="493">
        <f t="shared" si="405"/>
        <v>0.67657755462070834</v>
      </c>
      <c r="FJ82" s="493">
        <f t="shared" si="405"/>
        <v>0.6756025317075427</v>
      </c>
      <c r="FK82" s="493">
        <f t="shared" si="405"/>
        <v>0.67704073186551339</v>
      </c>
    </row>
    <row r="83" spans="1:167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67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67" s="68" customFormat="1" x14ac:dyDescent="0.25">
      <c r="B85" s="87" t="s">
        <v>1</v>
      </c>
      <c r="C85" s="103">
        <f>SUM(C51,C61,C71,C78)</f>
        <v>4552273.9940000009</v>
      </c>
      <c r="D85" s="69">
        <f t="shared" ref="D85:N85" si="406">SUM(D51,D61,D71,D78)</f>
        <v>4552273.9940000009</v>
      </c>
      <c r="E85" s="69">
        <f t="shared" si="406"/>
        <v>5911288.3679999998</v>
      </c>
      <c r="F85" s="69">
        <f t="shared" si="406"/>
        <v>5459013.8050000006</v>
      </c>
      <c r="G85" s="69">
        <f t="shared" si="406"/>
        <v>5929034.0750000002</v>
      </c>
      <c r="H85" s="69">
        <f t="shared" si="406"/>
        <v>7266784.7889999999</v>
      </c>
      <c r="I85" s="69">
        <f t="shared" si="406"/>
        <v>9089006.4230000004</v>
      </c>
      <c r="J85" s="69">
        <f t="shared" si="406"/>
        <v>7519115.6330000004</v>
      </c>
      <c r="K85" s="69">
        <f t="shared" si="406"/>
        <v>10411962.310999999</v>
      </c>
      <c r="L85" s="69">
        <f t="shared" si="406"/>
        <v>6792843.3110000007</v>
      </c>
      <c r="M85" s="69">
        <f t="shared" si="406"/>
        <v>5375677.7379999999</v>
      </c>
      <c r="N85" s="89">
        <f t="shared" si="406"/>
        <v>5947687.5920000002</v>
      </c>
      <c r="O85" s="103">
        <f t="shared" ref="O85:Q86" si="407">SUM(O51,O61,O71,O78)</f>
        <v>6483679</v>
      </c>
      <c r="P85" s="69">
        <f t="shared" si="407"/>
        <v>6297742</v>
      </c>
      <c r="Q85" s="69">
        <f t="shared" si="407"/>
        <v>5380618</v>
      </c>
      <c r="R85" s="69">
        <f t="shared" ref="R85:T86" si="408">SUM(R51,R61,R71,R78)</f>
        <v>4875951.3420000002</v>
      </c>
      <c r="S85" s="69">
        <f t="shared" si="408"/>
        <v>5540070.8050000006</v>
      </c>
      <c r="T85" s="69">
        <f t="shared" si="408"/>
        <v>6461644.3609999996</v>
      </c>
      <c r="U85" s="69">
        <f t="shared" ref="U85:W86" si="409">SUM(U51,U61,U71,U78)</f>
        <v>7179091.5149999997</v>
      </c>
      <c r="V85" s="69">
        <f t="shared" si="409"/>
        <v>7977966.6639999999</v>
      </c>
      <c r="W85" s="69">
        <f t="shared" si="409"/>
        <v>7013547.1210000003</v>
      </c>
      <c r="X85" s="69">
        <f t="shared" ref="X85:Z86" si="410">SUM(X51,X61,X71,X78)</f>
        <v>5541940</v>
      </c>
      <c r="Y85" s="69">
        <f t="shared" si="410"/>
        <v>4777435</v>
      </c>
      <c r="Z85" s="89">
        <f t="shared" si="410"/>
        <v>4907417</v>
      </c>
      <c r="AA85" s="103">
        <f t="shared" ref="AA85:AL85" si="411">SUM(AA51,AA61,AA71,AA78)</f>
        <v>5289783.8</v>
      </c>
      <c r="AB85" s="69">
        <f t="shared" si="411"/>
        <v>5410328.0999999996</v>
      </c>
      <c r="AC85" s="69">
        <f t="shared" si="411"/>
        <v>4908167.8</v>
      </c>
      <c r="AD85" s="69">
        <f t="shared" si="411"/>
        <v>4583683.3000000007</v>
      </c>
      <c r="AE85" s="69">
        <f t="shared" si="411"/>
        <v>4794894.2</v>
      </c>
      <c r="AF85" s="69">
        <f t="shared" si="411"/>
        <v>5950192.7000000002</v>
      </c>
      <c r="AG85" s="69">
        <f t="shared" ref="AG85:AI86" si="412">SUM(AG51,AG61,AG71,AG78)</f>
        <v>6233708.2999999998</v>
      </c>
      <c r="AH85" s="69">
        <f t="shared" si="412"/>
        <v>6281712.2999999998</v>
      </c>
      <c r="AI85" s="69">
        <f t="shared" si="412"/>
        <v>5895016.1999999993</v>
      </c>
      <c r="AJ85" s="69">
        <f t="shared" si="411"/>
        <v>4934579.5580000002</v>
      </c>
      <c r="AK85" s="69">
        <f t="shared" si="411"/>
        <v>4132595.4180000001</v>
      </c>
      <c r="AL85" s="89">
        <f t="shared" si="411"/>
        <v>4270335.3439999996</v>
      </c>
      <c r="AM85" s="103">
        <f t="shared" ref="AM85:AP86" si="413">SUM(AM51,AM61,AM71,AM78)</f>
        <v>4791808</v>
      </c>
      <c r="AN85" s="69">
        <f t="shared" si="413"/>
        <v>4250595</v>
      </c>
      <c r="AO85" s="69">
        <f t="shared" si="413"/>
        <v>3896689</v>
      </c>
      <c r="AP85" s="69">
        <f t="shared" si="413"/>
        <v>3569025.7</v>
      </c>
      <c r="AQ85" s="69">
        <f t="shared" ref="AQ85:AU86" si="414">SUM(AQ51,AQ61,AQ71,AQ78)</f>
        <v>3707095.3000000003</v>
      </c>
      <c r="AR85" s="69">
        <f t="shared" si="414"/>
        <v>4911563.0000000009</v>
      </c>
      <c r="AS85" s="69">
        <f t="shared" si="414"/>
        <v>5584213.6000000006</v>
      </c>
      <c r="AT85" s="69">
        <f t="shared" si="414"/>
        <v>5319947.5999999996</v>
      </c>
      <c r="AU85" s="69">
        <f t="shared" si="414"/>
        <v>5696049.6000000006</v>
      </c>
      <c r="AV85" s="69">
        <f t="shared" ref="AV85:AX86" si="415">SUM(AV51,AV61,AV71,AV78)</f>
        <v>4395716.9000000004</v>
      </c>
      <c r="AW85" s="69">
        <f t="shared" si="415"/>
        <v>3266625.3</v>
      </c>
      <c r="AX85" s="89">
        <f t="shared" si="415"/>
        <v>3561479.7</v>
      </c>
      <c r="AY85" s="103">
        <f t="shared" ref="AY85:BJ85" si="416">SUM(AY51,AY61,AY71,AY78)</f>
        <v>3687588</v>
      </c>
      <c r="AZ85" s="69">
        <f t="shared" si="416"/>
        <v>3314990</v>
      </c>
      <c r="BA85" s="69">
        <f t="shared" si="416"/>
        <v>3300890</v>
      </c>
      <c r="BB85" s="69">
        <f t="shared" si="416"/>
        <v>3302585</v>
      </c>
      <c r="BC85" s="69">
        <f t="shared" si="416"/>
        <v>3445374</v>
      </c>
      <c r="BD85" s="69">
        <f t="shared" si="416"/>
        <v>4439926</v>
      </c>
      <c r="BE85" s="69">
        <f t="shared" si="416"/>
        <v>4861060</v>
      </c>
      <c r="BF85" s="69">
        <f t="shared" si="416"/>
        <v>5333219.0999999996</v>
      </c>
      <c r="BG85" s="69">
        <f t="shared" si="416"/>
        <v>4974482.7</v>
      </c>
      <c r="BH85" s="69">
        <f t="shared" si="416"/>
        <v>3556574.3</v>
      </c>
      <c r="BI85" s="69">
        <f t="shared" si="416"/>
        <v>2923255.5000000005</v>
      </c>
      <c r="BJ85" s="89">
        <f t="shared" si="416"/>
        <v>3192478</v>
      </c>
      <c r="BK85" s="103">
        <f t="shared" ref="BK85:BM86" si="417">SUM(BK51,BK61,BK71,BK78)</f>
        <v>3597596.6999999997</v>
      </c>
      <c r="BL85" s="69">
        <f t="shared" si="417"/>
        <v>3725686.5</v>
      </c>
      <c r="BM85" s="69">
        <f t="shared" si="417"/>
        <v>3093713.6999999997</v>
      </c>
      <c r="BN85" s="69">
        <f t="shared" ref="BN85:BP86" si="418">SUM(BN51,BN61,BN71,BN78)</f>
        <v>2790581.8309999998</v>
      </c>
      <c r="BO85" s="69">
        <f t="shared" si="418"/>
        <v>2838987.1709999996</v>
      </c>
      <c r="BP85" s="69">
        <f t="shared" si="418"/>
        <v>3497160.5440000002</v>
      </c>
      <c r="BQ85" s="69">
        <f t="shared" ref="BQ85:BS86" si="419">SUM(BQ51,BQ61,BQ71,BQ78)</f>
        <v>3882474</v>
      </c>
      <c r="BR85" s="69">
        <f t="shared" si="419"/>
        <v>4154818</v>
      </c>
      <c r="BS85" s="69">
        <f t="shared" si="419"/>
        <v>4460685</v>
      </c>
      <c r="BT85" s="69">
        <f t="shared" ref="BT85:CB86" si="420">SUM(BT51,BT61,BT71,BT78)</f>
        <v>3761515.3</v>
      </c>
      <c r="BU85" s="69">
        <f t="shared" si="420"/>
        <v>2862403</v>
      </c>
      <c r="BV85" s="69">
        <f t="shared" si="420"/>
        <v>3146015.5</v>
      </c>
      <c r="BW85" s="201">
        <f t="shared" si="420"/>
        <v>3652184</v>
      </c>
      <c r="BX85" s="69">
        <f t="shared" si="420"/>
        <v>3401113</v>
      </c>
      <c r="BY85" s="69">
        <f t="shared" si="420"/>
        <v>2991872</v>
      </c>
      <c r="BZ85" s="69">
        <f t="shared" si="420"/>
        <v>2774197.4999999995</v>
      </c>
      <c r="CA85" s="69">
        <f t="shared" si="420"/>
        <v>2748021.8</v>
      </c>
      <c r="CB85" s="69">
        <f t="shared" si="420"/>
        <v>4207563.4470000006</v>
      </c>
      <c r="CC85" s="69">
        <f t="shared" ref="CC85:CK85" si="421">SUM(CC51,CC61,CC71,CC78)</f>
        <v>4375530.2340000002</v>
      </c>
      <c r="CD85" s="69">
        <f t="shared" si="421"/>
        <v>4513275.0630000001</v>
      </c>
      <c r="CE85" s="69">
        <f t="shared" si="421"/>
        <v>4003034.6919999998</v>
      </c>
      <c r="CF85" s="69">
        <f t="shared" si="421"/>
        <v>3142159</v>
      </c>
      <c r="CG85" s="69">
        <f t="shared" si="421"/>
        <v>2526251</v>
      </c>
      <c r="CH85" s="69">
        <f t="shared" si="421"/>
        <v>2891184</v>
      </c>
      <c r="CI85" s="201">
        <f t="shared" si="421"/>
        <v>3497866</v>
      </c>
      <c r="CJ85" s="69">
        <f t="shared" si="421"/>
        <v>3043618</v>
      </c>
      <c r="CK85" s="69">
        <f t="shared" si="421"/>
        <v>2675571</v>
      </c>
      <c r="CL85" s="69">
        <f t="shared" ref="CL85:CT85" si="422">SUM(CL51,CL61,CL71,CL78)</f>
        <v>2659379</v>
      </c>
      <c r="CM85" s="69">
        <f t="shared" si="422"/>
        <v>2726250</v>
      </c>
      <c r="CN85" s="69">
        <f t="shared" si="422"/>
        <v>3452209</v>
      </c>
      <c r="CO85" s="69">
        <f t="shared" si="422"/>
        <v>4527713.5999999996</v>
      </c>
      <c r="CP85" s="69">
        <f t="shared" si="422"/>
        <v>4334766.2</v>
      </c>
      <c r="CQ85" s="69">
        <f t="shared" si="422"/>
        <v>4054235.1000000006</v>
      </c>
      <c r="CR85" s="69">
        <f t="shared" si="422"/>
        <v>2940667.6</v>
      </c>
      <c r="CS85" s="69">
        <f t="shared" si="422"/>
        <v>2435637.4</v>
      </c>
      <c r="CT85" s="89">
        <f t="shared" si="422"/>
        <v>3026820.2</v>
      </c>
      <c r="CU85" s="69">
        <f t="shared" ref="CU85:DO85" si="423">SUM(CU51,CU61,CU71,CU78)</f>
        <v>3916015.5079999999</v>
      </c>
      <c r="CV85" s="69">
        <f t="shared" si="423"/>
        <v>3388321.8870000001</v>
      </c>
      <c r="CW85" s="69">
        <f t="shared" si="423"/>
        <v>3119234.5780000002</v>
      </c>
      <c r="CX85" s="69">
        <f t="shared" si="423"/>
        <v>2661555.2000000002</v>
      </c>
      <c r="CY85" s="69">
        <f t="shared" si="423"/>
        <v>2628325</v>
      </c>
      <c r="CZ85" s="69">
        <f t="shared" si="423"/>
        <v>3722201.8999999994</v>
      </c>
      <c r="DA85" s="69">
        <f t="shared" si="423"/>
        <v>4188638.6999999997</v>
      </c>
      <c r="DB85" s="69">
        <f t="shared" si="423"/>
        <v>4371877.2</v>
      </c>
      <c r="DC85" s="69">
        <f t="shared" si="423"/>
        <v>4244445.5999999996</v>
      </c>
      <c r="DD85" s="69">
        <f t="shared" si="423"/>
        <v>3136453.7</v>
      </c>
      <c r="DE85" s="69">
        <f t="shared" si="423"/>
        <v>2476114.1000000006</v>
      </c>
      <c r="DF85" s="89">
        <f t="shared" si="423"/>
        <v>2860138.7</v>
      </c>
      <c r="DG85" s="69">
        <f t="shared" si="423"/>
        <v>3371066.1999999993</v>
      </c>
      <c r="DH85" s="69">
        <f t="shared" si="423"/>
        <v>3510208.3</v>
      </c>
      <c r="DI85" s="69">
        <f t="shared" si="423"/>
        <v>2485202.1</v>
      </c>
      <c r="DJ85" s="69">
        <f t="shared" si="423"/>
        <v>2220990.1</v>
      </c>
      <c r="DK85" s="69">
        <f t="shared" si="423"/>
        <v>2526762.5</v>
      </c>
      <c r="DL85" s="69">
        <f t="shared" si="423"/>
        <v>3381468.0000000005</v>
      </c>
      <c r="DM85" s="69">
        <f t="shared" si="423"/>
        <v>4122601.5</v>
      </c>
      <c r="DN85" s="69">
        <f t="shared" si="423"/>
        <v>4297820.17</v>
      </c>
      <c r="DO85" s="69">
        <f t="shared" si="423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24">SUM(EE51,EE61,EE71,EE78)</f>
        <v>2615010.7999999998</v>
      </c>
      <c r="EF85" s="359">
        <f t="shared" si="424"/>
        <v>2178859.7000000002</v>
      </c>
      <c r="EG85" s="359">
        <f t="shared" si="424"/>
        <v>2025660.9000000001</v>
      </c>
      <c r="EH85" s="359">
        <f t="shared" si="424"/>
        <v>1984020.7</v>
      </c>
      <c r="EI85" s="359">
        <f t="shared" si="424"/>
        <v>1957361.5999999999</v>
      </c>
      <c r="EJ85" s="359">
        <f t="shared" si="424"/>
        <v>2518994.6999999997</v>
      </c>
      <c r="EK85" s="359">
        <f t="shared" si="424"/>
        <v>2993016.2</v>
      </c>
      <c r="EL85" s="359">
        <f t="shared" si="424"/>
        <v>3103816.1999999997</v>
      </c>
      <c r="EM85" s="359">
        <f t="shared" si="424"/>
        <v>3171043.3</v>
      </c>
      <c r="EN85" s="359">
        <f t="shared" si="424"/>
        <v>2394399.0000000005</v>
      </c>
      <c r="EO85" s="359">
        <f t="shared" si="424"/>
        <v>1792311.5999999999</v>
      </c>
      <c r="EP85" s="359">
        <f t="shared" si="424"/>
        <v>2414268.9999999995</v>
      </c>
      <c r="EQ85" s="359">
        <f t="shared" si="424"/>
        <v>2666021.9000000004</v>
      </c>
      <c r="ER85" s="359">
        <f t="shared" si="424"/>
        <v>2433908.1999999997</v>
      </c>
      <c r="ES85" s="359">
        <f t="shared" si="424"/>
        <v>2169266.4</v>
      </c>
      <c r="ET85" s="359">
        <f t="shared" si="424"/>
        <v>1937810.8</v>
      </c>
      <c r="EU85" s="359">
        <f t="shared" ref="EU85:FJ86" si="425">SUM(EU51,EU61,EU71,EU78)</f>
        <v>2004941.1</v>
      </c>
      <c r="EV85" s="359">
        <f t="shared" si="425"/>
        <v>2503850.7000000002</v>
      </c>
      <c r="EW85" s="359">
        <f t="shared" si="425"/>
        <v>2806654.7999999993</v>
      </c>
      <c r="EX85" s="359">
        <f t="shared" si="425"/>
        <v>2901998.6</v>
      </c>
      <c r="EY85" s="359">
        <f t="shared" si="425"/>
        <v>3075043.8</v>
      </c>
      <c r="EZ85" s="359">
        <f t="shared" si="425"/>
        <v>2297132.0000000005</v>
      </c>
      <c r="FA85" s="359">
        <f t="shared" si="425"/>
        <v>1958315</v>
      </c>
      <c r="FB85" s="359">
        <f t="shared" si="425"/>
        <v>2103781.5</v>
      </c>
      <c r="FC85" s="359">
        <f t="shared" si="425"/>
        <v>2467903.6000000006</v>
      </c>
      <c r="FD85" s="359">
        <f t="shared" si="425"/>
        <v>2392199.1</v>
      </c>
      <c r="FE85" s="359">
        <f t="shared" si="425"/>
        <v>2371033.4</v>
      </c>
      <c r="FF85" s="359">
        <f t="shared" si="425"/>
        <v>1951659.1</v>
      </c>
      <c r="FG85" s="359">
        <f t="shared" si="425"/>
        <v>1920686.4</v>
      </c>
      <c r="FH85" s="359">
        <f t="shared" si="425"/>
        <v>2357687.9</v>
      </c>
      <c r="FI85" s="359">
        <f t="shared" si="425"/>
        <v>2940277</v>
      </c>
      <c r="FJ85" s="359">
        <f t="shared" si="425"/>
        <v>3274363.9</v>
      </c>
      <c r="FK85" s="359">
        <f>SUM(FK51,FK61,FK71,FK78)</f>
        <v>3071938.9</v>
      </c>
    </row>
    <row r="86" spans="1:167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426">SUM(D52,D62,D72,D79)</f>
        <v>248606.09</v>
      </c>
      <c r="E86" s="92">
        <f t="shared" si="426"/>
        <v>737250.38799999992</v>
      </c>
      <c r="F86" s="92">
        <f t="shared" si="426"/>
        <v>932896.36499999999</v>
      </c>
      <c r="G86" s="92">
        <f t="shared" si="426"/>
        <v>800284.69599999988</v>
      </c>
      <c r="H86" s="92">
        <f t="shared" si="426"/>
        <v>2102304.2570000002</v>
      </c>
      <c r="I86" s="92">
        <f t="shared" si="426"/>
        <v>2566093.4969999995</v>
      </c>
      <c r="J86" s="92">
        <f t="shared" si="426"/>
        <v>1839535.2830000001</v>
      </c>
      <c r="K86" s="92">
        <f t="shared" si="426"/>
        <v>2923833.7399999993</v>
      </c>
      <c r="L86" s="92">
        <f t="shared" si="426"/>
        <v>2505739.1700000009</v>
      </c>
      <c r="M86" s="92">
        <f t="shared" si="426"/>
        <v>1533371.2179999999</v>
      </c>
      <c r="N86" s="93">
        <f t="shared" si="426"/>
        <v>1987876.608</v>
      </c>
      <c r="O86" s="104">
        <f t="shared" si="407"/>
        <v>1939000</v>
      </c>
      <c r="P86" s="92">
        <f t="shared" si="407"/>
        <v>2001684</v>
      </c>
      <c r="Q86" s="92">
        <f t="shared" si="407"/>
        <v>2038008</v>
      </c>
      <c r="R86" s="92">
        <f t="shared" si="408"/>
        <v>2004100.3110000005</v>
      </c>
      <c r="S86" s="92">
        <f t="shared" si="408"/>
        <v>2253628.014</v>
      </c>
      <c r="T86" s="92">
        <f t="shared" si="408"/>
        <v>2515430.0260000005</v>
      </c>
      <c r="U86" s="92">
        <f t="shared" si="409"/>
        <v>2839759.7550000004</v>
      </c>
      <c r="V86" s="92">
        <f t="shared" si="409"/>
        <v>3282675.4969999995</v>
      </c>
      <c r="W86" s="92">
        <f t="shared" si="409"/>
        <v>3059772.9590000012</v>
      </c>
      <c r="X86" s="92">
        <f t="shared" si="410"/>
        <v>2797903</v>
      </c>
      <c r="Y86" s="92">
        <f t="shared" si="410"/>
        <v>2602768</v>
      </c>
      <c r="Z86" s="93">
        <f t="shared" si="410"/>
        <v>2666367</v>
      </c>
      <c r="AA86" s="104">
        <f t="shared" ref="AA86:AL86" si="427">SUM(AA52,AA62,AA72,AA79)</f>
        <v>2697698.1</v>
      </c>
      <c r="AB86" s="92">
        <f t="shared" si="427"/>
        <v>2721687.4</v>
      </c>
      <c r="AC86" s="92">
        <f t="shared" si="427"/>
        <v>2583649.5</v>
      </c>
      <c r="AD86" s="92">
        <f t="shared" si="427"/>
        <v>2739141.7</v>
      </c>
      <c r="AE86" s="92">
        <f t="shared" si="427"/>
        <v>2919470.3</v>
      </c>
      <c r="AF86" s="92">
        <f t="shared" si="427"/>
        <v>3386340.8</v>
      </c>
      <c r="AG86" s="92">
        <f t="shared" si="412"/>
        <v>3710467.8</v>
      </c>
      <c r="AH86" s="92">
        <f t="shared" si="412"/>
        <v>3892952.9000000004</v>
      </c>
      <c r="AI86" s="92">
        <f t="shared" si="412"/>
        <v>3923241.4800000004</v>
      </c>
      <c r="AJ86" s="92">
        <f t="shared" si="427"/>
        <v>3636254.818</v>
      </c>
      <c r="AK86" s="92">
        <f t="shared" si="427"/>
        <v>3345508.0749999997</v>
      </c>
      <c r="AL86" s="93">
        <f t="shared" si="427"/>
        <v>3388963.7779999999</v>
      </c>
      <c r="AM86" s="104">
        <f t="shared" si="413"/>
        <v>3596947.4</v>
      </c>
      <c r="AN86" s="92">
        <f t="shared" si="413"/>
        <v>3531320.1</v>
      </c>
      <c r="AO86" s="92">
        <f t="shared" si="413"/>
        <v>3638395.8</v>
      </c>
      <c r="AP86" s="92">
        <f t="shared" si="413"/>
        <v>3702485.9000000004</v>
      </c>
      <c r="AQ86" s="92">
        <f t="shared" si="414"/>
        <v>3861701.3</v>
      </c>
      <c r="AR86" s="92">
        <f t="shared" si="414"/>
        <v>4823470.9000000004</v>
      </c>
      <c r="AS86" s="92">
        <f t="shared" si="414"/>
        <v>5245176.1000000006</v>
      </c>
      <c r="AT86" s="92">
        <f t="shared" si="414"/>
        <v>5283251.2</v>
      </c>
      <c r="AU86" s="92">
        <f t="shared" si="414"/>
        <v>5791540.4000000004</v>
      </c>
      <c r="AV86" s="92">
        <f t="shared" si="415"/>
        <v>4993562.5999999996</v>
      </c>
      <c r="AW86" s="92">
        <f t="shared" si="415"/>
        <v>4261066.7</v>
      </c>
      <c r="AX86" s="93">
        <f t="shared" si="415"/>
        <v>4352113.8000000007</v>
      </c>
      <c r="AY86" s="104">
        <f t="shared" ref="AY86:BJ86" si="428">SUM(AY52,AY62,AY72,AY79)</f>
        <v>4407851.0000000009</v>
      </c>
      <c r="AZ86" s="92">
        <f t="shared" si="428"/>
        <v>4059167.8</v>
      </c>
      <c r="BA86" s="92">
        <f t="shared" si="428"/>
        <v>4365875.4000000004</v>
      </c>
      <c r="BB86" s="92">
        <f t="shared" si="428"/>
        <v>4583144</v>
      </c>
      <c r="BC86" s="92">
        <f t="shared" si="428"/>
        <v>4732175</v>
      </c>
      <c r="BD86" s="92">
        <f t="shared" si="428"/>
        <v>5572667</v>
      </c>
      <c r="BE86" s="92">
        <f t="shared" si="428"/>
        <v>5862891.2000000011</v>
      </c>
      <c r="BF86" s="92">
        <f t="shared" si="428"/>
        <v>6286111.2999999998</v>
      </c>
      <c r="BG86" s="92">
        <f t="shared" si="428"/>
        <v>6288398.7000000002</v>
      </c>
      <c r="BH86" s="92">
        <f t="shared" si="428"/>
        <v>5110503.3000000007</v>
      </c>
      <c r="BI86" s="92">
        <f t="shared" si="428"/>
        <v>4525223.7000000011</v>
      </c>
      <c r="BJ86" s="93">
        <f t="shared" si="428"/>
        <v>4651406.3999999994</v>
      </c>
      <c r="BK86" s="104">
        <f t="shared" si="417"/>
        <v>4921445.5</v>
      </c>
      <c r="BL86" s="92">
        <f t="shared" si="417"/>
        <v>5102715.2</v>
      </c>
      <c r="BM86" s="92">
        <f t="shared" si="417"/>
        <v>4592871.3</v>
      </c>
      <c r="BN86" s="92">
        <f t="shared" si="418"/>
        <v>4592502.199</v>
      </c>
      <c r="BO86" s="92">
        <f t="shared" si="418"/>
        <v>4754775.8870000001</v>
      </c>
      <c r="BP86" s="92">
        <f t="shared" si="418"/>
        <v>5366829.6409999998</v>
      </c>
      <c r="BQ86" s="92">
        <f t="shared" si="419"/>
        <v>5804644</v>
      </c>
      <c r="BR86" s="92">
        <f t="shared" si="419"/>
        <v>6056561</v>
      </c>
      <c r="BS86" s="92">
        <f t="shared" si="419"/>
        <v>6493526</v>
      </c>
      <c r="BT86" s="92">
        <f t="shared" si="420"/>
        <v>5859856.8999999994</v>
      </c>
      <c r="BU86" s="92">
        <f t="shared" si="420"/>
        <v>4950918.5</v>
      </c>
      <c r="BV86" s="92">
        <f t="shared" si="420"/>
        <v>5203186.8999999994</v>
      </c>
      <c r="BW86" s="210">
        <f t="shared" si="420"/>
        <v>5571776</v>
      </c>
      <c r="BX86" s="92">
        <f t="shared" si="420"/>
        <v>5198235</v>
      </c>
      <c r="BY86" s="92">
        <f t="shared" si="420"/>
        <v>4839772.7</v>
      </c>
      <c r="BZ86" s="92">
        <f t="shared" si="420"/>
        <v>4737925.8999999994</v>
      </c>
      <c r="CA86" s="92">
        <f t="shared" si="420"/>
        <v>4864827.3</v>
      </c>
      <c r="CB86" s="92">
        <f t="shared" si="420"/>
        <v>6260109.4000000004</v>
      </c>
      <c r="CC86" s="92">
        <f t="shared" ref="CC86:CK86" si="429">SUM(CC52,CC62,CC72,CC79)</f>
        <v>6537153.0269999998</v>
      </c>
      <c r="CD86" s="92">
        <f t="shared" si="429"/>
        <v>6776723.6970000006</v>
      </c>
      <c r="CE86" s="92">
        <f t="shared" si="429"/>
        <v>6405954.1449999996</v>
      </c>
      <c r="CF86" s="92">
        <f t="shared" si="429"/>
        <v>5442816</v>
      </c>
      <c r="CG86" s="92">
        <f t="shared" si="429"/>
        <v>4804465</v>
      </c>
      <c r="CH86" s="92">
        <f t="shared" si="429"/>
        <v>5162858</v>
      </c>
      <c r="CI86" s="210">
        <f t="shared" si="429"/>
        <v>5629887</v>
      </c>
      <c r="CJ86" s="92">
        <f t="shared" si="429"/>
        <v>4916499</v>
      </c>
      <c r="CK86" s="92">
        <f t="shared" si="429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430">SUM(CO52,CO62,CO72,CO79)</f>
        <v>6532659.2000000002</v>
      </c>
      <c r="CP86" s="92">
        <f t="shared" si="430"/>
        <v>6324571.7999999998</v>
      </c>
      <c r="CQ86" s="92">
        <f t="shared" si="430"/>
        <v>6207359.7999999998</v>
      </c>
      <c r="CR86" s="92">
        <f t="shared" si="430"/>
        <v>5127998.9999999991</v>
      </c>
      <c r="CS86" s="92">
        <f t="shared" si="430"/>
        <v>4479260.5</v>
      </c>
      <c r="CT86" s="93">
        <f t="shared" si="430"/>
        <v>5176737.1000000006</v>
      </c>
      <c r="CU86" s="92">
        <f t="shared" ref="CU86:DO86" si="431">SUM(CU52,CU62,CU72,CU79)</f>
        <v>5948004.1289999997</v>
      </c>
      <c r="CV86" s="92">
        <f t="shared" si="431"/>
        <v>5256097.2029999997</v>
      </c>
      <c r="CW86" s="92">
        <f t="shared" si="431"/>
        <v>4984372.8130000001</v>
      </c>
      <c r="CX86" s="92">
        <f t="shared" si="431"/>
        <v>4691198.2509999992</v>
      </c>
      <c r="CY86" s="92">
        <f t="shared" si="431"/>
        <v>4796397.5190000003</v>
      </c>
      <c r="CZ86" s="92">
        <f t="shared" si="431"/>
        <v>6164045.3420000002</v>
      </c>
      <c r="DA86" s="92">
        <f t="shared" si="431"/>
        <v>6724731.0000000009</v>
      </c>
      <c r="DB86" s="92">
        <f t="shared" si="431"/>
        <v>6936776.0999999996</v>
      </c>
      <c r="DC86" s="92">
        <f t="shared" si="431"/>
        <v>7012433.7999999998</v>
      </c>
      <c r="DD86" s="92">
        <f t="shared" si="431"/>
        <v>5713863.2999999998</v>
      </c>
      <c r="DE86" s="92">
        <f t="shared" si="431"/>
        <v>4918623.4000000004</v>
      </c>
      <c r="DF86" s="93">
        <f t="shared" si="431"/>
        <v>5463413.0000000009</v>
      </c>
      <c r="DG86" s="92">
        <f t="shared" si="431"/>
        <v>6063347.8000000007</v>
      </c>
      <c r="DH86" s="92">
        <f t="shared" si="431"/>
        <v>6297599.3999999994</v>
      </c>
      <c r="DI86" s="92">
        <f t="shared" si="431"/>
        <v>4989566.5</v>
      </c>
      <c r="DJ86" s="92">
        <f t="shared" si="431"/>
        <v>4754920.8000000007</v>
      </c>
      <c r="DK86" s="92">
        <f t="shared" si="431"/>
        <v>5679953.8999999994</v>
      </c>
      <c r="DL86" s="92">
        <f t="shared" si="431"/>
        <v>6882959.7000000002</v>
      </c>
      <c r="DM86" s="92">
        <f t="shared" si="431"/>
        <v>7973801.4000000004</v>
      </c>
      <c r="DN86" s="92">
        <f t="shared" si="431"/>
        <v>8313834.3999999994</v>
      </c>
      <c r="DO86" s="92">
        <f t="shared" si="431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24"/>
        <v>6719009.7999999998</v>
      </c>
      <c r="EF86" s="365">
        <f t="shared" si="424"/>
        <v>6114502.9999999991</v>
      </c>
      <c r="EG86" s="365">
        <f t="shared" si="424"/>
        <v>5842831.5</v>
      </c>
      <c r="EH86" s="365">
        <f t="shared" si="424"/>
        <v>6020973.2000000002</v>
      </c>
      <c r="EI86" s="365">
        <f t="shared" si="424"/>
        <v>5981668.7000000002</v>
      </c>
      <c r="EJ86" s="365">
        <f t="shared" si="424"/>
        <v>7286025.7000000002</v>
      </c>
      <c r="EK86" s="365">
        <f t="shared" si="424"/>
        <v>8134655.8000000007</v>
      </c>
      <c r="EL86" s="365">
        <f t="shared" si="424"/>
        <v>8297758</v>
      </c>
      <c r="EM86" s="365">
        <f t="shared" si="424"/>
        <v>8558423</v>
      </c>
      <c r="EN86" s="365">
        <f t="shared" si="424"/>
        <v>7181134.0000000009</v>
      </c>
      <c r="EO86" s="365">
        <f t="shared" si="424"/>
        <v>5988643.7000000002</v>
      </c>
      <c r="EP86" s="365">
        <f t="shared" si="424"/>
        <v>7049751.4000000004</v>
      </c>
      <c r="EQ86" s="365">
        <f t="shared" si="424"/>
        <v>7462975.6000000006</v>
      </c>
      <c r="ER86" s="365">
        <f t="shared" si="424"/>
        <v>6899021</v>
      </c>
      <c r="ES86" s="365">
        <f t="shared" si="424"/>
        <v>6463592.4000000004</v>
      </c>
      <c r="ET86" s="365">
        <f t="shared" si="424"/>
        <v>6349360.2999999989</v>
      </c>
      <c r="EU86" s="365">
        <f t="shared" si="425"/>
        <v>6482489.2999999998</v>
      </c>
      <c r="EV86" s="365">
        <f t="shared" si="425"/>
        <v>7548126.2999999998</v>
      </c>
      <c r="EW86" s="365">
        <f t="shared" si="425"/>
        <v>7999963.7999999998</v>
      </c>
      <c r="EX86" s="365">
        <f t="shared" si="425"/>
        <v>8158774.1000000006</v>
      </c>
      <c r="EY86" s="365">
        <f t="shared" si="425"/>
        <v>8687547.7799999993</v>
      </c>
      <c r="EZ86" s="365">
        <f t="shared" si="425"/>
        <v>7115120.3999999994</v>
      </c>
      <c r="FA86" s="365">
        <f t="shared" si="425"/>
        <v>6354344.2000000002</v>
      </c>
      <c r="FB86" s="365">
        <f t="shared" si="425"/>
        <v>6525789</v>
      </c>
      <c r="FC86" s="365">
        <f t="shared" si="425"/>
        <v>7200853.0599999996</v>
      </c>
      <c r="FD86" s="365">
        <f t="shared" si="425"/>
        <v>6974377.5</v>
      </c>
      <c r="FE86" s="365">
        <f t="shared" si="425"/>
        <v>6856327.7999999998</v>
      </c>
      <c r="FF86" s="365">
        <f t="shared" si="425"/>
        <v>6284750.3999999994</v>
      </c>
      <c r="FG86" s="365">
        <f t="shared" si="425"/>
        <v>6267333.8999999994</v>
      </c>
      <c r="FH86" s="365">
        <f t="shared" si="425"/>
        <v>7198378.2000000002</v>
      </c>
      <c r="FI86" s="365">
        <f t="shared" si="425"/>
        <v>8394630.3000000007</v>
      </c>
      <c r="FJ86" s="365">
        <f t="shared" si="425"/>
        <v>9027249.0999999996</v>
      </c>
      <c r="FK86" s="365">
        <f>SUM(FK52,FK62,FK72,FK79)</f>
        <v>8722343.9000000004</v>
      </c>
    </row>
    <row r="87" spans="1:167" s="68" customFormat="1" ht="13.8" thickTop="1" x14ac:dyDescent="0.25">
      <c r="B87" s="87" t="s">
        <v>9</v>
      </c>
      <c r="C87" s="105">
        <f t="shared" ref="C87:Q87" si="432">SUM(C85:C86)</f>
        <v>4553391.9400000013</v>
      </c>
      <c r="D87" s="94">
        <f t="shared" si="432"/>
        <v>4800880.0840000007</v>
      </c>
      <c r="E87" s="94">
        <f t="shared" si="432"/>
        <v>6648538.7560000001</v>
      </c>
      <c r="F87" s="94">
        <f t="shared" si="432"/>
        <v>6391910.1700000009</v>
      </c>
      <c r="G87" s="94">
        <f t="shared" si="432"/>
        <v>6729318.7709999997</v>
      </c>
      <c r="H87" s="94">
        <f t="shared" si="432"/>
        <v>9369089.0460000001</v>
      </c>
      <c r="I87" s="94">
        <f t="shared" si="432"/>
        <v>11655099.92</v>
      </c>
      <c r="J87" s="94">
        <f t="shared" si="432"/>
        <v>9358650.9160000011</v>
      </c>
      <c r="K87" s="94">
        <f t="shared" si="432"/>
        <v>13335796.050999999</v>
      </c>
      <c r="L87" s="94">
        <f t="shared" si="432"/>
        <v>9298582.4810000025</v>
      </c>
      <c r="M87" s="94">
        <f t="shared" si="432"/>
        <v>6909048.9560000002</v>
      </c>
      <c r="N87" s="107">
        <f t="shared" si="432"/>
        <v>7935564.2000000002</v>
      </c>
      <c r="O87" s="105">
        <f t="shared" si="432"/>
        <v>8422679</v>
      </c>
      <c r="P87" s="94">
        <f t="shared" si="432"/>
        <v>8299426</v>
      </c>
      <c r="Q87" s="94">
        <f t="shared" si="432"/>
        <v>7418626</v>
      </c>
      <c r="R87" s="94">
        <f t="shared" ref="R87:W87" si="433">SUM(R85:R86)</f>
        <v>6880051.6530000009</v>
      </c>
      <c r="S87" s="94">
        <f t="shared" si="433"/>
        <v>7793698.8190000001</v>
      </c>
      <c r="T87" s="94">
        <f t="shared" si="433"/>
        <v>8977074.3870000001</v>
      </c>
      <c r="U87" s="94">
        <f t="shared" si="433"/>
        <v>10018851.27</v>
      </c>
      <c r="V87" s="94">
        <f t="shared" si="433"/>
        <v>11260642.160999998</v>
      </c>
      <c r="W87" s="94">
        <f t="shared" si="433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434">SUM(AA85:AA86)</f>
        <v>7987481.9000000004</v>
      </c>
      <c r="AB87" s="94">
        <f t="shared" si="434"/>
        <v>8132015.5</v>
      </c>
      <c r="AC87" s="94">
        <f t="shared" si="434"/>
        <v>7491817.2999999998</v>
      </c>
      <c r="AD87" s="94">
        <f t="shared" si="434"/>
        <v>7322825.0000000009</v>
      </c>
      <c r="AE87" s="94">
        <f t="shared" si="434"/>
        <v>7714364.5</v>
      </c>
      <c r="AF87" s="94">
        <f t="shared" si="434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434"/>
        <v>8570834.3760000002</v>
      </c>
      <c r="AK87" s="94">
        <f t="shared" si="434"/>
        <v>7478103.4929999998</v>
      </c>
      <c r="AL87" s="107">
        <f t="shared" si="434"/>
        <v>7659299.1219999995</v>
      </c>
      <c r="AM87" s="105">
        <f t="shared" ref="AM87:AR87" si="435">SUM(AM85:AM86)</f>
        <v>8388755.4000000004</v>
      </c>
      <c r="AN87" s="94">
        <f t="shared" si="435"/>
        <v>7781915.0999999996</v>
      </c>
      <c r="AO87" s="94">
        <f t="shared" si="435"/>
        <v>7535084.7999999998</v>
      </c>
      <c r="AP87" s="94">
        <f t="shared" si="435"/>
        <v>7271511.6000000006</v>
      </c>
      <c r="AQ87" s="94">
        <f t="shared" si="435"/>
        <v>7568796.5999999996</v>
      </c>
      <c r="AR87" s="94">
        <f t="shared" si="435"/>
        <v>9735033.9000000022</v>
      </c>
      <c r="AS87" s="94">
        <f t="shared" ref="AS87:AX87" si="436">SUM(AS85:AS86)</f>
        <v>10829389.700000001</v>
      </c>
      <c r="AT87" s="94">
        <f t="shared" si="436"/>
        <v>10603198.800000001</v>
      </c>
      <c r="AU87" s="94">
        <f t="shared" si="436"/>
        <v>11487590</v>
      </c>
      <c r="AV87" s="94">
        <f t="shared" si="436"/>
        <v>9389279.5</v>
      </c>
      <c r="AW87" s="94">
        <f t="shared" si="436"/>
        <v>7527692</v>
      </c>
      <c r="AX87" s="107">
        <f t="shared" si="436"/>
        <v>7913593.5000000009</v>
      </c>
      <c r="AY87" s="105">
        <f t="shared" ref="AY87:BJ87" si="437">SUM(AY85:AY86)</f>
        <v>8095439.0000000009</v>
      </c>
      <c r="AZ87" s="94">
        <f t="shared" si="437"/>
        <v>7374157.7999999998</v>
      </c>
      <c r="BA87" s="94">
        <f t="shared" si="437"/>
        <v>7666765.4000000004</v>
      </c>
      <c r="BB87" s="94">
        <f t="shared" si="437"/>
        <v>7885729</v>
      </c>
      <c r="BC87" s="94">
        <f t="shared" si="437"/>
        <v>8177549</v>
      </c>
      <c r="BD87" s="94">
        <f t="shared" si="437"/>
        <v>10012593</v>
      </c>
      <c r="BE87" s="94">
        <f t="shared" si="437"/>
        <v>10723951.200000001</v>
      </c>
      <c r="BF87" s="94">
        <f t="shared" si="437"/>
        <v>11619330.399999999</v>
      </c>
      <c r="BG87" s="94">
        <f t="shared" si="437"/>
        <v>11262881.4</v>
      </c>
      <c r="BH87" s="94">
        <f t="shared" si="437"/>
        <v>8667077.6000000015</v>
      </c>
      <c r="BI87" s="94">
        <f t="shared" si="437"/>
        <v>7448479.2000000011</v>
      </c>
      <c r="BJ87" s="107">
        <f t="shared" si="437"/>
        <v>7843884.3999999994</v>
      </c>
      <c r="BK87" s="105">
        <f t="shared" ref="BK87:BP87" si="438">SUM(BK85:BK86)</f>
        <v>8519042.1999999993</v>
      </c>
      <c r="BL87" s="94">
        <f t="shared" si="438"/>
        <v>8828401.6999999993</v>
      </c>
      <c r="BM87" s="94">
        <f t="shared" si="438"/>
        <v>7686585</v>
      </c>
      <c r="BN87" s="94">
        <f t="shared" si="438"/>
        <v>7383084.0299999993</v>
      </c>
      <c r="BO87" s="94">
        <f t="shared" si="438"/>
        <v>7593763.0580000002</v>
      </c>
      <c r="BP87" s="94">
        <f t="shared" si="438"/>
        <v>8863990.1850000005</v>
      </c>
      <c r="BQ87" s="94">
        <f t="shared" ref="BQ87:CB87" si="439">SUM(BQ85:BQ86)</f>
        <v>9687118</v>
      </c>
      <c r="BR87" s="94">
        <f t="shared" si="439"/>
        <v>10211379</v>
      </c>
      <c r="BS87" s="94">
        <f t="shared" si="439"/>
        <v>10954211</v>
      </c>
      <c r="BT87" s="94">
        <f t="shared" si="439"/>
        <v>9621372.1999999993</v>
      </c>
      <c r="BU87" s="94">
        <f t="shared" si="439"/>
        <v>7813321.5</v>
      </c>
      <c r="BV87" s="95">
        <f t="shared" si="439"/>
        <v>8349202.3999999994</v>
      </c>
      <c r="BW87" s="115">
        <f t="shared" si="439"/>
        <v>9223960</v>
      </c>
      <c r="BX87" s="94">
        <f t="shared" si="439"/>
        <v>8599348</v>
      </c>
      <c r="BY87" s="94">
        <f t="shared" si="439"/>
        <v>7831644.7000000002</v>
      </c>
      <c r="BZ87" s="94">
        <f t="shared" si="439"/>
        <v>7512123.3999999985</v>
      </c>
      <c r="CA87" s="94">
        <f t="shared" si="439"/>
        <v>7612849.0999999996</v>
      </c>
      <c r="CB87" s="94">
        <f t="shared" si="439"/>
        <v>10467672.847000001</v>
      </c>
      <c r="CC87" s="94">
        <f t="shared" ref="CC87:CK87" si="440">SUM(CC85:CC86)</f>
        <v>10912683.261</v>
      </c>
      <c r="CD87" s="94">
        <f t="shared" si="440"/>
        <v>11289998.760000002</v>
      </c>
      <c r="CE87" s="94">
        <f t="shared" si="440"/>
        <v>10408988.836999999</v>
      </c>
      <c r="CF87" s="94">
        <f t="shared" si="440"/>
        <v>8584975</v>
      </c>
      <c r="CG87" s="94">
        <f t="shared" si="440"/>
        <v>7330716</v>
      </c>
      <c r="CH87" s="94">
        <f t="shared" si="440"/>
        <v>8054042</v>
      </c>
      <c r="CI87" s="115">
        <f t="shared" si="440"/>
        <v>9127753</v>
      </c>
      <c r="CJ87" s="94">
        <f t="shared" si="440"/>
        <v>7960117</v>
      </c>
      <c r="CK87" s="94">
        <f t="shared" si="440"/>
        <v>7320923</v>
      </c>
      <c r="CL87" s="94">
        <f t="shared" ref="CL87:CT87" si="441">SUM(CL85:CL86)</f>
        <v>7399905</v>
      </c>
      <c r="CM87" s="94">
        <f t="shared" si="441"/>
        <v>7530270</v>
      </c>
      <c r="CN87" s="94">
        <f t="shared" si="441"/>
        <v>9013621</v>
      </c>
      <c r="CO87" s="94">
        <f t="shared" si="441"/>
        <v>11060372.800000001</v>
      </c>
      <c r="CP87" s="94">
        <f t="shared" si="441"/>
        <v>10659338</v>
      </c>
      <c r="CQ87" s="94">
        <f t="shared" si="441"/>
        <v>10261594.9</v>
      </c>
      <c r="CR87" s="94">
        <f t="shared" si="441"/>
        <v>8068666.5999999996</v>
      </c>
      <c r="CS87" s="94">
        <f t="shared" si="441"/>
        <v>6914897.9000000004</v>
      </c>
      <c r="CT87" s="96">
        <f t="shared" si="441"/>
        <v>8203557.3000000007</v>
      </c>
      <c r="CU87" s="94">
        <f t="shared" ref="CU87:DJ87" si="442">SUM(CU85:CU86)</f>
        <v>9864019.6370000001</v>
      </c>
      <c r="CV87" s="94">
        <f t="shared" si="442"/>
        <v>8644419.0899999999</v>
      </c>
      <c r="CW87" s="94">
        <f t="shared" si="442"/>
        <v>8103607.3910000008</v>
      </c>
      <c r="CX87" s="94">
        <f t="shared" si="442"/>
        <v>7352753.4509999994</v>
      </c>
      <c r="CY87" s="94">
        <f t="shared" si="442"/>
        <v>7424722.5190000003</v>
      </c>
      <c r="CZ87" s="94">
        <f t="shared" si="442"/>
        <v>9886247.2419999987</v>
      </c>
      <c r="DA87" s="94">
        <f t="shared" si="442"/>
        <v>10913369.700000001</v>
      </c>
      <c r="DB87" s="94">
        <f t="shared" si="442"/>
        <v>11308653.300000001</v>
      </c>
      <c r="DC87" s="94">
        <f t="shared" si="442"/>
        <v>11256879.399999999</v>
      </c>
      <c r="DD87" s="94">
        <f t="shared" si="442"/>
        <v>8850317</v>
      </c>
      <c r="DE87" s="94">
        <f t="shared" si="442"/>
        <v>7394737.5000000009</v>
      </c>
      <c r="DF87" s="96">
        <f t="shared" si="442"/>
        <v>8323551.7000000011</v>
      </c>
      <c r="DG87" s="94">
        <f t="shared" si="442"/>
        <v>9434414</v>
      </c>
      <c r="DH87" s="94">
        <f t="shared" si="442"/>
        <v>9807807.6999999993</v>
      </c>
      <c r="DI87" s="94">
        <f t="shared" si="442"/>
        <v>7474768.5999999996</v>
      </c>
      <c r="DJ87" s="94">
        <f t="shared" si="442"/>
        <v>6975910.9000000004</v>
      </c>
      <c r="DK87" s="94">
        <f t="shared" ref="DK87:FK87" si="443">SUM(DK85:DK86)</f>
        <v>8206716.3999999994</v>
      </c>
      <c r="DL87" s="94">
        <f t="shared" si="443"/>
        <v>10264427.700000001</v>
      </c>
      <c r="DM87" s="94">
        <f t="shared" si="443"/>
        <v>12096402.9</v>
      </c>
      <c r="DN87" s="94">
        <f t="shared" si="443"/>
        <v>12611654.57</v>
      </c>
      <c r="DO87" s="94">
        <f t="shared" si="443"/>
        <v>11754489.050000001</v>
      </c>
      <c r="DP87" s="94">
        <f t="shared" si="443"/>
        <v>9000790.1999999993</v>
      </c>
      <c r="DQ87" s="94">
        <f t="shared" si="443"/>
        <v>7581039.0999999996</v>
      </c>
      <c r="DR87" s="94">
        <f t="shared" si="443"/>
        <v>8628253.6999999993</v>
      </c>
      <c r="DS87" s="94">
        <f t="shared" si="443"/>
        <v>9082482.5999999996</v>
      </c>
      <c r="DT87" s="94">
        <f t="shared" si="443"/>
        <v>8155760.5</v>
      </c>
      <c r="DU87" s="94">
        <f t="shared" si="443"/>
        <v>7532062.0999999996</v>
      </c>
      <c r="DV87" s="358">
        <f t="shared" si="443"/>
        <v>7888065.1000000006</v>
      </c>
      <c r="DW87" s="358">
        <f t="shared" si="443"/>
        <v>8471907.6999999993</v>
      </c>
      <c r="DX87" s="358">
        <f t="shared" si="443"/>
        <v>10242891.100000001</v>
      </c>
      <c r="DY87" s="358">
        <f t="shared" si="443"/>
        <v>11329191.699999999</v>
      </c>
      <c r="DZ87" s="358">
        <f t="shared" si="443"/>
        <v>11764876.800000001</v>
      </c>
      <c r="EA87" s="358">
        <f t="shared" si="443"/>
        <v>10999019.800000001</v>
      </c>
      <c r="EB87" s="358">
        <f t="shared" si="443"/>
        <v>8895148.8000000007</v>
      </c>
      <c r="EC87" s="358">
        <f t="shared" si="443"/>
        <v>7926749.3000000007</v>
      </c>
      <c r="ED87" s="358">
        <f t="shared" si="443"/>
        <v>8082398.2999999998</v>
      </c>
      <c r="EE87" s="358">
        <f t="shared" si="443"/>
        <v>9334020.5999999996</v>
      </c>
      <c r="EF87" s="358">
        <f t="shared" si="443"/>
        <v>8293362.6999999993</v>
      </c>
      <c r="EG87" s="358">
        <f t="shared" si="443"/>
        <v>7868492.4000000004</v>
      </c>
      <c r="EH87" s="358">
        <f t="shared" si="443"/>
        <v>8004993.9000000004</v>
      </c>
      <c r="EI87" s="358">
        <f t="shared" si="443"/>
        <v>7939030.2999999998</v>
      </c>
      <c r="EJ87" s="358">
        <f t="shared" si="443"/>
        <v>9805020.4000000004</v>
      </c>
      <c r="EK87" s="358">
        <f t="shared" si="443"/>
        <v>11127672</v>
      </c>
      <c r="EL87" s="358">
        <f t="shared" si="443"/>
        <v>11401574.199999999</v>
      </c>
      <c r="EM87" s="358">
        <f t="shared" si="443"/>
        <v>11729466.300000001</v>
      </c>
      <c r="EN87" s="358">
        <f t="shared" si="443"/>
        <v>9575533.0000000019</v>
      </c>
      <c r="EO87" s="358">
        <f t="shared" si="443"/>
        <v>7780955.2999999998</v>
      </c>
      <c r="EP87" s="358">
        <f t="shared" si="443"/>
        <v>9464020.4000000004</v>
      </c>
      <c r="EQ87" s="358">
        <f t="shared" si="443"/>
        <v>10128997.5</v>
      </c>
      <c r="ER87" s="358">
        <f t="shared" si="443"/>
        <v>9332929.1999999993</v>
      </c>
      <c r="ES87" s="358">
        <f t="shared" si="443"/>
        <v>8632858.8000000007</v>
      </c>
      <c r="ET87" s="358">
        <f t="shared" si="443"/>
        <v>8287171.0999999987</v>
      </c>
      <c r="EU87" s="358">
        <f t="shared" si="443"/>
        <v>8487430.4000000004</v>
      </c>
      <c r="EV87" s="358">
        <f t="shared" si="443"/>
        <v>10051977</v>
      </c>
      <c r="EW87" s="358">
        <f t="shared" si="443"/>
        <v>10806618.6</v>
      </c>
      <c r="EX87" s="358">
        <f t="shared" si="443"/>
        <v>11060772.700000001</v>
      </c>
      <c r="EY87" s="358">
        <f t="shared" si="443"/>
        <v>11762591.579999998</v>
      </c>
      <c r="EZ87" s="358">
        <f t="shared" si="443"/>
        <v>9412252.4000000004</v>
      </c>
      <c r="FA87" s="358">
        <f t="shared" si="443"/>
        <v>8312659.2000000002</v>
      </c>
      <c r="FB87" s="358">
        <f t="shared" si="443"/>
        <v>8629570.5</v>
      </c>
      <c r="FC87" s="358">
        <f t="shared" si="443"/>
        <v>9668756.6600000001</v>
      </c>
      <c r="FD87" s="358">
        <f t="shared" si="443"/>
        <v>9366576.5999999996</v>
      </c>
      <c r="FE87" s="358">
        <f t="shared" si="443"/>
        <v>9227361.1999999993</v>
      </c>
      <c r="FF87" s="358">
        <f t="shared" si="443"/>
        <v>8236409.5</v>
      </c>
      <c r="FG87" s="358">
        <f t="shared" si="443"/>
        <v>8188020.2999999989</v>
      </c>
      <c r="FH87" s="358">
        <f t="shared" si="443"/>
        <v>9556066.0999999996</v>
      </c>
      <c r="FI87" s="358">
        <f t="shared" si="443"/>
        <v>11334907.300000001</v>
      </c>
      <c r="FJ87" s="358">
        <f t="shared" si="443"/>
        <v>12301613</v>
      </c>
      <c r="FK87" s="358">
        <f t="shared" si="443"/>
        <v>11794282.800000001</v>
      </c>
    </row>
    <row r="88" spans="1:167" x14ac:dyDescent="0.25">
      <c r="B88" s="3" t="s">
        <v>10</v>
      </c>
      <c r="C88" s="26">
        <f t="shared" ref="C88:Q88" si="444">SUM(C85)/C87</f>
        <v>0.99975448061253425</v>
      </c>
      <c r="D88" s="14">
        <f t="shared" si="444"/>
        <v>0.9482165591203715</v>
      </c>
      <c r="E88" s="14">
        <f t="shared" si="444"/>
        <v>0.88911091368239892</v>
      </c>
      <c r="F88" s="14">
        <f t="shared" si="444"/>
        <v>0.85405045750197084</v>
      </c>
      <c r="G88" s="14">
        <f t="shared" si="444"/>
        <v>0.88107493147020666</v>
      </c>
      <c r="H88" s="14">
        <f t="shared" si="444"/>
        <v>0.7756127360218068</v>
      </c>
      <c r="I88" s="14">
        <f t="shared" si="444"/>
        <v>0.77983084532835134</v>
      </c>
      <c r="J88" s="14">
        <f t="shared" si="444"/>
        <v>0.80344012192451342</v>
      </c>
      <c r="K88" s="14">
        <f t="shared" si="444"/>
        <v>0.78075296526593529</v>
      </c>
      <c r="L88" s="14">
        <f t="shared" si="444"/>
        <v>0.73052460682904807</v>
      </c>
      <c r="M88" s="14">
        <f t="shared" si="444"/>
        <v>0.77806334449716408</v>
      </c>
      <c r="N88" s="23">
        <f t="shared" si="444"/>
        <v>0.74949775997023627</v>
      </c>
      <c r="O88" s="26">
        <f t="shared" si="444"/>
        <v>0.76978821109055684</v>
      </c>
      <c r="P88" s="14">
        <f t="shared" si="444"/>
        <v>0.75881657357990784</v>
      </c>
      <c r="Q88" s="14">
        <f t="shared" si="444"/>
        <v>0.72528497864698938</v>
      </c>
      <c r="R88" s="14">
        <f t="shared" ref="R88:W88" si="445">SUM(R85)/R87</f>
        <v>0.70870853707528114</v>
      </c>
      <c r="S88" s="14">
        <f t="shared" si="445"/>
        <v>0.71083973523509092</v>
      </c>
      <c r="T88" s="14">
        <f t="shared" si="445"/>
        <v>0.71979400887635747</v>
      </c>
      <c r="U88" s="14">
        <f t="shared" si="445"/>
        <v>0.71655834801108886</v>
      </c>
      <c r="V88" s="14">
        <f t="shared" si="445"/>
        <v>0.7084823893641532</v>
      </c>
      <c r="W88" s="14">
        <f t="shared" si="445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446">SUM(AA85)/AA87</f>
        <v>0.66225925344506875</v>
      </c>
      <c r="AB88" s="14">
        <f t="shared" si="446"/>
        <v>0.66531207423301142</v>
      </c>
      <c r="AC88" s="14">
        <f t="shared" si="446"/>
        <v>0.65513714542932056</v>
      </c>
      <c r="AD88" s="14">
        <f t="shared" si="446"/>
        <v>0.62594467299163914</v>
      </c>
      <c r="AE88" s="14">
        <f t="shared" si="446"/>
        <v>0.62155401135116184</v>
      </c>
      <c r="AF88" s="14">
        <f t="shared" si="446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446"/>
        <v>0.5757408604018508</v>
      </c>
      <c r="AK88" s="14">
        <f t="shared" si="446"/>
        <v>0.55262613333292099</v>
      </c>
      <c r="AL88" s="23">
        <f t="shared" si="446"/>
        <v>0.55753604552852709</v>
      </c>
      <c r="AM88" s="26">
        <f t="shared" ref="AM88:AR88" si="447">SUM(AM85)/AM87</f>
        <v>0.57121799021580721</v>
      </c>
      <c r="AN88" s="14">
        <f t="shared" si="447"/>
        <v>0.54621451729793358</v>
      </c>
      <c r="AO88" s="14">
        <f t="shared" si="447"/>
        <v>0.51713936915481029</v>
      </c>
      <c r="AP88" s="14">
        <f t="shared" si="447"/>
        <v>0.490823077281483</v>
      </c>
      <c r="AQ88" s="14">
        <f t="shared" si="447"/>
        <v>0.48978661944753549</v>
      </c>
      <c r="AR88" s="14">
        <f t="shared" si="447"/>
        <v>0.50452448861015264</v>
      </c>
      <c r="AS88" s="14">
        <f t="shared" ref="AS88:AX88" si="448">SUM(AS85)/AS87</f>
        <v>0.51565358295306341</v>
      </c>
      <c r="AT88" s="14">
        <f t="shared" si="448"/>
        <v>0.50173044006304957</v>
      </c>
      <c r="AU88" s="14">
        <f t="shared" si="448"/>
        <v>0.49584374094131151</v>
      </c>
      <c r="AV88" s="14">
        <f t="shared" si="448"/>
        <v>0.46816338782970518</v>
      </c>
      <c r="AW88" s="14">
        <f t="shared" si="448"/>
        <v>0.43394778904344117</v>
      </c>
      <c r="AX88" s="23">
        <f t="shared" si="448"/>
        <v>0.45004582305118401</v>
      </c>
      <c r="AY88" s="26">
        <f t="shared" ref="AY88:BJ88" si="449">SUM(AY85)/AY87</f>
        <v>0.45551427167816344</v>
      </c>
      <c r="AZ88" s="14">
        <f t="shared" si="449"/>
        <v>0.44954150560759631</v>
      </c>
      <c r="BA88" s="14">
        <f t="shared" si="449"/>
        <v>0.43054532489020725</v>
      </c>
      <c r="BB88" s="14">
        <f t="shared" si="449"/>
        <v>0.41880528737419204</v>
      </c>
      <c r="BC88" s="14">
        <f t="shared" si="449"/>
        <v>0.42132110733913058</v>
      </c>
      <c r="BD88" s="14">
        <f t="shared" si="449"/>
        <v>0.44343418333292883</v>
      </c>
      <c r="BE88" s="14">
        <f t="shared" si="449"/>
        <v>0.45329001497134747</v>
      </c>
      <c r="BF88" s="14">
        <f t="shared" si="449"/>
        <v>0.45899539099086123</v>
      </c>
      <c r="BG88" s="14">
        <f t="shared" si="449"/>
        <v>0.44167052136409785</v>
      </c>
      <c r="BH88" s="14">
        <f t="shared" si="449"/>
        <v>0.41035450057583417</v>
      </c>
      <c r="BI88" s="14">
        <f t="shared" si="449"/>
        <v>0.39246340380463168</v>
      </c>
      <c r="BJ88" s="23">
        <f t="shared" si="449"/>
        <v>0.40700217356594398</v>
      </c>
      <c r="BK88" s="26">
        <f t="shared" ref="BK88:BP88" si="450">SUM(BK85)/BK87</f>
        <v>0.42230060792514917</v>
      </c>
      <c r="BL88" s="14">
        <f t="shared" si="450"/>
        <v>0.42201143837847799</v>
      </c>
      <c r="BM88" s="14">
        <f t="shared" si="450"/>
        <v>0.40248220763837256</v>
      </c>
      <c r="BN88" s="14">
        <f t="shared" si="450"/>
        <v>0.37796966953930228</v>
      </c>
      <c r="BO88" s="14">
        <f t="shared" si="450"/>
        <v>0.37385775001356375</v>
      </c>
      <c r="BP88" s="14">
        <f t="shared" si="450"/>
        <v>0.39453569679240341</v>
      </c>
      <c r="BQ88" s="14">
        <f t="shared" ref="BQ88:CB88" si="451">SUM(BQ85)/BQ87</f>
        <v>0.40078731362619924</v>
      </c>
      <c r="BR88" s="14">
        <f t="shared" si="451"/>
        <v>0.4068811861747566</v>
      </c>
      <c r="BS88" s="14">
        <f t="shared" si="451"/>
        <v>0.40721189321622525</v>
      </c>
      <c r="BT88" s="14">
        <f t="shared" si="451"/>
        <v>0.39095414061624184</v>
      </c>
      <c r="BU88" s="14">
        <f t="shared" si="451"/>
        <v>0.36634906166346798</v>
      </c>
      <c r="BV88" s="14">
        <f t="shared" si="451"/>
        <v>0.37680431606257386</v>
      </c>
      <c r="BW88" s="177">
        <f t="shared" si="451"/>
        <v>0.39594534234753836</v>
      </c>
      <c r="BX88" s="14">
        <f t="shared" si="451"/>
        <v>0.39550824085733011</v>
      </c>
      <c r="BY88" s="14">
        <f t="shared" si="451"/>
        <v>0.38202345926137327</v>
      </c>
      <c r="BZ88" s="14">
        <f t="shared" si="451"/>
        <v>0.36929605016871797</v>
      </c>
      <c r="CA88" s="14">
        <f t="shared" si="451"/>
        <v>0.36097153167005502</v>
      </c>
      <c r="CB88" s="14">
        <f t="shared" si="451"/>
        <v>0.40195786671016126</v>
      </c>
      <c r="CC88" s="14">
        <f t="shared" ref="CC88:CK88" si="452">SUM(CC85)/CC87</f>
        <v>0.4009582363338054</v>
      </c>
      <c r="CD88" s="14">
        <f t="shared" si="452"/>
        <v>0.39975868544736665</v>
      </c>
      <c r="CE88" s="14">
        <f t="shared" si="452"/>
        <v>0.38457478960595409</v>
      </c>
      <c r="CF88" s="14">
        <f t="shared" si="452"/>
        <v>0.36600677346177479</v>
      </c>
      <c r="CG88" s="14">
        <f t="shared" si="452"/>
        <v>0.34461176780003483</v>
      </c>
      <c r="CH88" s="14">
        <f t="shared" si="452"/>
        <v>0.35897304732207752</v>
      </c>
      <c r="CI88" s="177">
        <f t="shared" si="452"/>
        <v>0.38321216623631249</v>
      </c>
      <c r="CJ88" s="14">
        <f t="shared" si="452"/>
        <v>0.38235845025895976</v>
      </c>
      <c r="CK88" s="14">
        <f t="shared" si="452"/>
        <v>0.36546908087955576</v>
      </c>
      <c r="CL88" s="14">
        <f t="shared" ref="CL88:CQ88" si="453">SUM(CL85)/CL87</f>
        <v>0.35938015420468233</v>
      </c>
      <c r="CM88" s="14">
        <f t="shared" si="453"/>
        <v>0.36203881135736171</v>
      </c>
      <c r="CN88" s="14">
        <f t="shared" si="453"/>
        <v>0.38299912987244528</v>
      </c>
      <c r="CO88" s="14">
        <f t="shared" si="453"/>
        <v>0.40936356141630231</v>
      </c>
      <c r="CP88" s="14">
        <f t="shared" si="453"/>
        <v>0.40666373465218947</v>
      </c>
      <c r="CQ88" s="14">
        <f t="shared" si="453"/>
        <v>0.39508820407634687</v>
      </c>
      <c r="CR88" s="14">
        <f t="shared" ref="CR88:DJ88" si="454">SUM(CR85)/CR87</f>
        <v>0.36445521246348189</v>
      </c>
      <c r="CS88" s="14">
        <f t="shared" si="454"/>
        <v>0.35223042121851139</v>
      </c>
      <c r="CT88" s="23">
        <f t="shared" si="454"/>
        <v>0.36896435159903129</v>
      </c>
      <c r="CU88" s="14">
        <f t="shared" si="454"/>
        <v>0.39699997081423083</v>
      </c>
      <c r="CV88" s="14">
        <f t="shared" si="454"/>
        <v>0.39196640650146919</v>
      </c>
      <c r="CW88" s="14">
        <f t="shared" si="454"/>
        <v>0.38491926218738992</v>
      </c>
      <c r="CX88" s="14">
        <f t="shared" si="454"/>
        <v>0.36198074880887238</v>
      </c>
      <c r="CY88" s="14">
        <f t="shared" si="454"/>
        <v>0.35399639424558538</v>
      </c>
      <c r="CZ88" s="14">
        <f t="shared" si="454"/>
        <v>0.37650301564246474</v>
      </c>
      <c r="DA88" s="14">
        <f t="shared" si="454"/>
        <v>0.38380800936304754</v>
      </c>
      <c r="DB88" s="14">
        <f t="shared" si="454"/>
        <v>0.38659574080319536</v>
      </c>
      <c r="DC88" s="14">
        <f t="shared" si="454"/>
        <v>0.37705348428979352</v>
      </c>
      <c r="DD88" s="14">
        <f t="shared" si="454"/>
        <v>0.35438885409415283</v>
      </c>
      <c r="DE88" s="14">
        <f t="shared" si="454"/>
        <v>0.3348481403160018</v>
      </c>
      <c r="DF88" s="23">
        <f t="shared" si="454"/>
        <v>0.34361998376246039</v>
      </c>
      <c r="DG88" s="14">
        <f t="shared" si="454"/>
        <v>0.3573159074850859</v>
      </c>
      <c r="DH88" s="14">
        <f t="shared" si="454"/>
        <v>0.35789938051089643</v>
      </c>
      <c r="DI88" s="14">
        <f t="shared" si="454"/>
        <v>0.33247880074842723</v>
      </c>
      <c r="DJ88" s="14">
        <f t="shared" si="454"/>
        <v>0.3183799408905868</v>
      </c>
      <c r="DK88" s="14">
        <f t="shared" ref="DK88:FK88" si="455">SUM(DK85)/DK87</f>
        <v>0.30788958419472129</v>
      </c>
      <c r="DL88" s="14">
        <f t="shared" si="455"/>
        <v>0.32943560993663584</v>
      </c>
      <c r="DM88" s="14">
        <f t="shared" si="455"/>
        <v>0.34081218475287395</v>
      </c>
      <c r="DN88" s="14">
        <f t="shared" si="455"/>
        <v>0.34078162751328828</v>
      </c>
      <c r="DO88" s="14">
        <f t="shared" si="455"/>
        <v>0.32855444278116025</v>
      </c>
      <c r="DP88" s="14">
        <f t="shared" si="455"/>
        <v>0.29626343251506965</v>
      </c>
      <c r="DQ88" s="14">
        <f t="shared" si="455"/>
        <v>0.28078446396616003</v>
      </c>
      <c r="DR88" s="14">
        <f t="shared" si="455"/>
        <v>0.29369326495348652</v>
      </c>
      <c r="DS88" s="14">
        <f t="shared" si="455"/>
        <v>0.29750880007190988</v>
      </c>
      <c r="DT88" s="14">
        <f t="shared" si="455"/>
        <v>0.28350527213250071</v>
      </c>
      <c r="DU88" s="14">
        <f t="shared" si="455"/>
        <v>0.27192813505879088</v>
      </c>
      <c r="DV88" s="280">
        <f t="shared" si="455"/>
        <v>0.26316842897252457</v>
      </c>
      <c r="DW88" s="280">
        <f t="shared" si="455"/>
        <v>0.27308490388770412</v>
      </c>
      <c r="DX88" s="280">
        <f t="shared" si="455"/>
        <v>0.28380255843977487</v>
      </c>
      <c r="DY88" s="280">
        <f t="shared" si="455"/>
        <v>0.29386114986473394</v>
      </c>
      <c r="DZ88" s="280">
        <f t="shared" si="455"/>
        <v>0.29719521584790415</v>
      </c>
      <c r="EA88" s="280">
        <f t="shared" si="455"/>
        <v>0.28527501150602524</v>
      </c>
      <c r="EB88" s="280">
        <f t="shared" si="455"/>
        <v>0.26626625964930456</v>
      </c>
      <c r="EC88" s="280">
        <f t="shared" si="455"/>
        <v>0.25166910476151927</v>
      </c>
      <c r="ED88" s="280">
        <f t="shared" si="455"/>
        <v>0.25846218194913756</v>
      </c>
      <c r="EE88" s="280">
        <f t="shared" si="455"/>
        <v>0.28015909885607065</v>
      </c>
      <c r="EF88" s="280">
        <f t="shared" si="455"/>
        <v>0.26272331005130167</v>
      </c>
      <c r="EG88" s="280">
        <f t="shared" si="455"/>
        <v>0.25743951916379815</v>
      </c>
      <c r="EH88" s="280">
        <f t="shared" si="455"/>
        <v>0.24784787156427437</v>
      </c>
      <c r="EI88" s="280">
        <f t="shared" si="455"/>
        <v>0.24654920387443285</v>
      </c>
      <c r="EJ88" s="280">
        <f t="shared" si="455"/>
        <v>0.25690866487131425</v>
      </c>
      <c r="EK88" s="280">
        <f t="shared" si="455"/>
        <v>0.26897056275562403</v>
      </c>
      <c r="EL88" s="280">
        <f t="shared" si="455"/>
        <v>0.27222698774349946</v>
      </c>
      <c r="EM88" s="280">
        <f t="shared" si="455"/>
        <v>0.2703484727178081</v>
      </c>
      <c r="EN88" s="280">
        <f t="shared" si="455"/>
        <v>0.25005386123153667</v>
      </c>
      <c r="EO88" s="280">
        <f t="shared" si="455"/>
        <v>0.23034595764867072</v>
      </c>
      <c r="EP88" s="280">
        <f t="shared" si="455"/>
        <v>0.25509972484843751</v>
      </c>
      <c r="EQ88" s="280">
        <f t="shared" si="455"/>
        <v>0.26320688695993855</v>
      </c>
      <c r="ER88" s="280">
        <f t="shared" si="455"/>
        <v>0.26078717065591794</v>
      </c>
      <c r="ES88" s="280">
        <f t="shared" si="455"/>
        <v>0.2512801900570874</v>
      </c>
      <c r="ET88" s="280">
        <f t="shared" si="455"/>
        <v>0.23383260422848037</v>
      </c>
      <c r="EU88" s="280">
        <f t="shared" si="455"/>
        <v>0.23622474712723418</v>
      </c>
      <c r="EV88" s="280">
        <f t="shared" si="455"/>
        <v>0.24909037296842204</v>
      </c>
      <c r="EW88" s="280">
        <f t="shared" si="455"/>
        <v>0.25971628164984001</v>
      </c>
      <c r="EX88" s="280">
        <f t="shared" si="455"/>
        <v>0.26236852331302313</v>
      </c>
      <c r="EY88" s="280">
        <f t="shared" si="455"/>
        <v>0.26142570530362663</v>
      </c>
      <c r="EZ88" s="280">
        <f t="shared" si="455"/>
        <v>0.24405762854383298</v>
      </c>
      <c r="FA88" s="280">
        <f t="shared" si="455"/>
        <v>0.23558225507428476</v>
      </c>
      <c r="FB88" s="280">
        <f t="shared" si="455"/>
        <v>0.24378750947106811</v>
      </c>
      <c r="FC88" s="280">
        <f t="shared" si="455"/>
        <v>0.25524518682012215</v>
      </c>
      <c r="FD88" s="280">
        <f t="shared" si="455"/>
        <v>0.25539737752211411</v>
      </c>
      <c r="FE88" s="280">
        <f t="shared" si="455"/>
        <v>0.2569568209814958</v>
      </c>
      <c r="FF88" s="280">
        <f t="shared" si="455"/>
        <v>0.2369550834013292</v>
      </c>
      <c r="FG88" s="280">
        <f t="shared" si="455"/>
        <v>0.23457274525809374</v>
      </c>
      <c r="FH88" s="280">
        <f t="shared" si="455"/>
        <v>0.24672159812707867</v>
      </c>
      <c r="FI88" s="280">
        <f t="shared" si="455"/>
        <v>0.25940018053786817</v>
      </c>
      <c r="FJ88" s="280">
        <f t="shared" si="455"/>
        <v>0.26617354163230461</v>
      </c>
      <c r="FK88" s="280">
        <f t="shared" si="455"/>
        <v>0.2604600001621124</v>
      </c>
    </row>
    <row r="89" spans="1:167" ht="13.8" thickBot="1" x14ac:dyDescent="0.3">
      <c r="B89" s="4" t="s">
        <v>11</v>
      </c>
      <c r="C89" s="27">
        <f t="shared" ref="C89:Q89" si="456">SUM(C86/C87)</f>
        <v>2.4551938746568771E-4</v>
      </c>
      <c r="D89" s="15">
        <f t="shared" si="456"/>
        <v>5.1783440879628509E-2</v>
      </c>
      <c r="E89" s="15">
        <f t="shared" si="456"/>
        <v>0.11088908631760105</v>
      </c>
      <c r="F89" s="15">
        <f t="shared" si="456"/>
        <v>0.14594954249802916</v>
      </c>
      <c r="G89" s="15">
        <f t="shared" si="456"/>
        <v>0.11892506852979337</v>
      </c>
      <c r="H89" s="15">
        <f t="shared" si="456"/>
        <v>0.2243872639781932</v>
      </c>
      <c r="I89" s="15">
        <f t="shared" si="456"/>
        <v>0.22016915467164863</v>
      </c>
      <c r="J89" s="15">
        <f t="shared" si="456"/>
        <v>0.19655987807548647</v>
      </c>
      <c r="K89" s="15">
        <f t="shared" si="456"/>
        <v>0.21924703473406468</v>
      </c>
      <c r="L89" s="15">
        <f t="shared" si="456"/>
        <v>0.26947539317095187</v>
      </c>
      <c r="M89" s="15">
        <f t="shared" si="456"/>
        <v>0.22193665550283587</v>
      </c>
      <c r="N89" s="24">
        <f t="shared" si="456"/>
        <v>0.25050224002976373</v>
      </c>
      <c r="O89" s="27">
        <f t="shared" si="456"/>
        <v>0.23021178890944319</v>
      </c>
      <c r="P89" s="15">
        <f t="shared" si="456"/>
        <v>0.24118342642009219</v>
      </c>
      <c r="Q89" s="15">
        <f t="shared" si="456"/>
        <v>0.27471502135301062</v>
      </c>
      <c r="R89" s="15">
        <f t="shared" ref="R89:W89" si="457">SUM(R86/R87)</f>
        <v>0.29129146292471886</v>
      </c>
      <c r="S89" s="15">
        <f t="shared" si="457"/>
        <v>0.28916026476490919</v>
      </c>
      <c r="T89" s="15">
        <f t="shared" si="457"/>
        <v>0.28020599112364253</v>
      </c>
      <c r="U89" s="15">
        <f t="shared" si="457"/>
        <v>0.28344165198891114</v>
      </c>
      <c r="V89" s="15">
        <f t="shared" si="457"/>
        <v>0.29151761063584691</v>
      </c>
      <c r="W89" s="15">
        <f t="shared" si="457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458">SUM(AA86/AA87)</f>
        <v>0.33774074655493114</v>
      </c>
      <c r="AB89" s="15">
        <f t="shared" si="458"/>
        <v>0.33468792576698853</v>
      </c>
      <c r="AC89" s="15">
        <f t="shared" si="458"/>
        <v>0.34486285457067939</v>
      </c>
      <c r="AD89" s="15">
        <f t="shared" si="458"/>
        <v>0.37405532700836081</v>
      </c>
      <c r="AE89" s="15">
        <f t="shared" si="458"/>
        <v>0.37844598864883811</v>
      </c>
      <c r="AF89" s="15">
        <f t="shared" si="458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458"/>
        <v>0.4242591395981492</v>
      </c>
      <c r="AK89" s="15">
        <f t="shared" si="458"/>
        <v>0.44737386666707901</v>
      </c>
      <c r="AL89" s="24">
        <f t="shared" si="458"/>
        <v>0.44246395447147285</v>
      </c>
      <c r="AM89" s="27">
        <f t="shared" ref="AM89:AR89" si="459">SUM(AM86/AM87)</f>
        <v>0.42878200978419273</v>
      </c>
      <c r="AN89" s="15">
        <f t="shared" si="459"/>
        <v>0.45378548270206653</v>
      </c>
      <c r="AO89" s="15">
        <f t="shared" si="459"/>
        <v>0.48286063084518965</v>
      </c>
      <c r="AP89" s="15">
        <f t="shared" si="459"/>
        <v>0.509176922718517</v>
      </c>
      <c r="AQ89" s="15">
        <f t="shared" si="459"/>
        <v>0.51021338055246457</v>
      </c>
      <c r="AR89" s="15">
        <f t="shared" si="459"/>
        <v>0.49547551138984725</v>
      </c>
      <c r="AS89" s="15">
        <f t="shared" ref="AS89:AX89" si="460">SUM(AS86/AS87)</f>
        <v>0.48434641704693665</v>
      </c>
      <c r="AT89" s="15">
        <f t="shared" si="460"/>
        <v>0.49826955993695032</v>
      </c>
      <c r="AU89" s="15">
        <f t="shared" si="460"/>
        <v>0.50415625905868855</v>
      </c>
      <c r="AV89" s="15">
        <f t="shared" si="460"/>
        <v>0.53183661217029476</v>
      </c>
      <c r="AW89" s="15">
        <f t="shared" si="460"/>
        <v>0.56605221095655878</v>
      </c>
      <c r="AX89" s="24">
        <f t="shared" si="460"/>
        <v>0.54995417694881599</v>
      </c>
      <c r="AY89" s="27">
        <f t="shared" ref="AY89:BJ89" si="461">SUM(AY86/AY87)</f>
        <v>0.54448572832183662</v>
      </c>
      <c r="AZ89" s="15">
        <f t="shared" si="461"/>
        <v>0.55045849439240369</v>
      </c>
      <c r="BA89" s="15">
        <f t="shared" si="461"/>
        <v>0.56945467510979275</v>
      </c>
      <c r="BB89" s="15">
        <f t="shared" si="461"/>
        <v>0.58119471262580791</v>
      </c>
      <c r="BC89" s="15">
        <f t="shared" si="461"/>
        <v>0.57867889266086936</v>
      </c>
      <c r="BD89" s="15">
        <f t="shared" si="461"/>
        <v>0.55656581666707117</v>
      </c>
      <c r="BE89" s="15">
        <f t="shared" si="461"/>
        <v>0.54670998502865253</v>
      </c>
      <c r="BF89" s="15">
        <f t="shared" si="461"/>
        <v>0.54100460900913883</v>
      </c>
      <c r="BG89" s="15">
        <f t="shared" si="461"/>
        <v>0.55832947863590221</v>
      </c>
      <c r="BH89" s="15">
        <f t="shared" si="461"/>
        <v>0.58964549942416578</v>
      </c>
      <c r="BI89" s="15">
        <f t="shared" si="461"/>
        <v>0.60753659619536837</v>
      </c>
      <c r="BJ89" s="24">
        <f t="shared" si="461"/>
        <v>0.59299782643405607</v>
      </c>
      <c r="BK89" s="27">
        <f t="shared" ref="BK89:BP89" si="462">SUM(BK86/BK87)</f>
        <v>0.57769939207485088</v>
      </c>
      <c r="BL89" s="15">
        <f t="shared" si="462"/>
        <v>0.57798856162152212</v>
      </c>
      <c r="BM89" s="15">
        <f t="shared" si="462"/>
        <v>0.59751779236162739</v>
      </c>
      <c r="BN89" s="15">
        <f t="shared" si="462"/>
        <v>0.62203033046069778</v>
      </c>
      <c r="BO89" s="15">
        <f t="shared" si="462"/>
        <v>0.62614224998643619</v>
      </c>
      <c r="BP89" s="15">
        <f t="shared" si="462"/>
        <v>0.60546430320759648</v>
      </c>
      <c r="BQ89" s="15">
        <f t="shared" ref="BQ89:CB89" si="463">SUM(BQ86/BQ87)</f>
        <v>0.59921268637380076</v>
      </c>
      <c r="BR89" s="15">
        <f t="shared" si="463"/>
        <v>0.59311881382524334</v>
      </c>
      <c r="BS89" s="15">
        <f t="shared" si="463"/>
        <v>0.5927881067837748</v>
      </c>
      <c r="BT89" s="15">
        <f t="shared" si="463"/>
        <v>0.60904585938375821</v>
      </c>
      <c r="BU89" s="15">
        <f t="shared" si="463"/>
        <v>0.63365093833653208</v>
      </c>
      <c r="BV89" s="15">
        <f t="shared" si="463"/>
        <v>0.62319568393742619</v>
      </c>
      <c r="BW89" s="178">
        <f t="shared" si="463"/>
        <v>0.60405465765246158</v>
      </c>
      <c r="BX89" s="15">
        <f t="shared" si="463"/>
        <v>0.60449175914266984</v>
      </c>
      <c r="BY89" s="15">
        <f t="shared" si="463"/>
        <v>0.61797654073862673</v>
      </c>
      <c r="BZ89" s="15">
        <f t="shared" si="463"/>
        <v>0.63070394983128208</v>
      </c>
      <c r="CA89" s="15">
        <f t="shared" si="463"/>
        <v>0.63902846832994498</v>
      </c>
      <c r="CB89" s="15">
        <f t="shared" si="463"/>
        <v>0.5980421332898388</v>
      </c>
      <c r="CC89" s="15">
        <f t="shared" ref="CC89:DJ89" si="464">SUM(CC86/CC87)</f>
        <v>0.59904176366619455</v>
      </c>
      <c r="CD89" s="15">
        <f t="shared" si="464"/>
        <v>0.6002413145526333</v>
      </c>
      <c r="CE89" s="15">
        <f t="shared" si="464"/>
        <v>0.61542521039404585</v>
      </c>
      <c r="CF89" s="15">
        <f t="shared" si="464"/>
        <v>0.63399322653822521</v>
      </c>
      <c r="CG89" s="15">
        <f t="shared" si="464"/>
        <v>0.65538823219996523</v>
      </c>
      <c r="CH89" s="15">
        <f t="shared" si="464"/>
        <v>0.64102695267792242</v>
      </c>
      <c r="CI89" s="178">
        <f t="shared" si="464"/>
        <v>0.61678783376368751</v>
      </c>
      <c r="CJ89" s="15">
        <f t="shared" si="464"/>
        <v>0.61764154974104024</v>
      </c>
      <c r="CK89" s="15">
        <f t="shared" si="464"/>
        <v>0.63453091912044424</v>
      </c>
      <c r="CL89" s="15">
        <f t="shared" si="464"/>
        <v>0.64061984579531761</v>
      </c>
      <c r="CM89" s="15">
        <f t="shared" si="464"/>
        <v>0.63796118864263829</v>
      </c>
      <c r="CN89" s="15">
        <f t="shared" si="464"/>
        <v>0.61700087012755478</v>
      </c>
      <c r="CO89" s="15">
        <f t="shared" si="464"/>
        <v>0.59063643858369763</v>
      </c>
      <c r="CP89" s="15">
        <f t="shared" si="464"/>
        <v>0.59333626534781048</v>
      </c>
      <c r="CQ89" s="15">
        <f t="shared" si="464"/>
        <v>0.60491179592365307</v>
      </c>
      <c r="CR89" s="15">
        <f t="shared" si="464"/>
        <v>0.635544787536518</v>
      </c>
      <c r="CS89" s="15">
        <f t="shared" si="464"/>
        <v>0.64776957878148855</v>
      </c>
      <c r="CT89" s="24">
        <f t="shared" si="464"/>
        <v>0.63103564840096871</v>
      </c>
      <c r="CU89" s="15">
        <f t="shared" si="464"/>
        <v>0.60300002918576912</v>
      </c>
      <c r="CV89" s="15">
        <f t="shared" si="464"/>
        <v>0.60803359349853081</v>
      </c>
      <c r="CW89" s="15">
        <f t="shared" si="464"/>
        <v>0.61508073781260997</v>
      </c>
      <c r="CX89" s="15">
        <f t="shared" si="464"/>
        <v>0.63801925119112768</v>
      </c>
      <c r="CY89" s="15">
        <f t="shared" si="464"/>
        <v>0.64600360575441462</v>
      </c>
      <c r="CZ89" s="15">
        <f t="shared" si="464"/>
        <v>0.62349698435753531</v>
      </c>
      <c r="DA89" s="15">
        <f t="shared" si="464"/>
        <v>0.6161919906369524</v>
      </c>
      <c r="DB89" s="15">
        <f t="shared" si="464"/>
        <v>0.61340425919680452</v>
      </c>
      <c r="DC89" s="15">
        <f t="shared" si="464"/>
        <v>0.62294651571020654</v>
      </c>
      <c r="DD89" s="15">
        <f t="shared" si="464"/>
        <v>0.64561114590584723</v>
      </c>
      <c r="DE89" s="15">
        <f t="shared" si="464"/>
        <v>0.66515185968399826</v>
      </c>
      <c r="DF89" s="24">
        <f t="shared" si="464"/>
        <v>0.65638001623753961</v>
      </c>
      <c r="DG89" s="15">
        <f t="shared" si="464"/>
        <v>0.6426840925149141</v>
      </c>
      <c r="DH89" s="15">
        <f t="shared" si="464"/>
        <v>0.64210061948910357</v>
      </c>
      <c r="DI89" s="15">
        <f t="shared" si="464"/>
        <v>0.66752119925157283</v>
      </c>
      <c r="DJ89" s="15">
        <f t="shared" si="464"/>
        <v>0.68162005910941326</v>
      </c>
      <c r="DK89" s="15">
        <f t="shared" ref="DK89:FK89" si="465">SUM(DK86/DK87)</f>
        <v>0.69211041580527866</v>
      </c>
      <c r="DL89" s="15">
        <f t="shared" si="465"/>
        <v>0.6705643900633641</v>
      </c>
      <c r="DM89" s="15">
        <f t="shared" si="465"/>
        <v>0.65918781524712611</v>
      </c>
      <c r="DN89" s="15">
        <f t="shared" si="465"/>
        <v>0.65921837248671167</v>
      </c>
      <c r="DO89" s="15">
        <f t="shared" si="465"/>
        <v>0.67144555721883969</v>
      </c>
      <c r="DP89" s="15">
        <f t="shared" si="465"/>
        <v>0.70373656748493041</v>
      </c>
      <c r="DQ89" s="15">
        <f t="shared" si="465"/>
        <v>0.71921553603384003</v>
      </c>
      <c r="DR89" s="15">
        <f t="shared" si="465"/>
        <v>0.70630673504651365</v>
      </c>
      <c r="DS89" s="15">
        <f t="shared" si="465"/>
        <v>0.70249119992809017</v>
      </c>
      <c r="DT89" s="15">
        <f t="shared" si="465"/>
        <v>0.71649472786749935</v>
      </c>
      <c r="DU89" s="15">
        <f t="shared" si="465"/>
        <v>0.72807186494120912</v>
      </c>
      <c r="DV89" s="361">
        <f t="shared" si="465"/>
        <v>0.73683157102747543</v>
      </c>
      <c r="DW89" s="361">
        <f t="shared" si="465"/>
        <v>0.72691509611229599</v>
      </c>
      <c r="DX89" s="361">
        <f t="shared" si="465"/>
        <v>0.71619744156022502</v>
      </c>
      <c r="DY89" s="361">
        <f t="shared" si="465"/>
        <v>0.70613885013526612</v>
      </c>
      <c r="DZ89" s="361">
        <f t="shared" si="465"/>
        <v>0.7028047841520958</v>
      </c>
      <c r="EA89" s="361">
        <f t="shared" si="465"/>
        <v>0.71472498849397459</v>
      </c>
      <c r="EB89" s="361">
        <f t="shared" si="465"/>
        <v>0.73373374035069538</v>
      </c>
      <c r="EC89" s="361">
        <f t="shared" si="465"/>
        <v>0.74833089523848062</v>
      </c>
      <c r="ED89" s="361">
        <f t="shared" si="465"/>
        <v>0.7415378180508625</v>
      </c>
      <c r="EE89" s="361">
        <f t="shared" si="465"/>
        <v>0.7198409011439294</v>
      </c>
      <c r="EF89" s="361">
        <f t="shared" si="465"/>
        <v>0.73727668994869833</v>
      </c>
      <c r="EG89" s="361">
        <f t="shared" si="465"/>
        <v>0.74256048083620185</v>
      </c>
      <c r="EH89" s="361">
        <f t="shared" si="465"/>
        <v>0.75215212843572554</v>
      </c>
      <c r="EI89" s="361">
        <f t="shared" si="465"/>
        <v>0.7534507961255672</v>
      </c>
      <c r="EJ89" s="361">
        <f t="shared" si="465"/>
        <v>0.74309133512868575</v>
      </c>
      <c r="EK89" s="361">
        <f t="shared" si="465"/>
        <v>0.73102943724437608</v>
      </c>
      <c r="EL89" s="361">
        <f t="shared" si="465"/>
        <v>0.7277730122565006</v>
      </c>
      <c r="EM89" s="361">
        <f t="shared" si="465"/>
        <v>0.72965152728219185</v>
      </c>
      <c r="EN89" s="361">
        <f t="shared" si="465"/>
        <v>0.74994613876846328</v>
      </c>
      <c r="EO89" s="361">
        <f t="shared" si="465"/>
        <v>0.76965404235132928</v>
      </c>
      <c r="EP89" s="361">
        <f t="shared" si="465"/>
        <v>0.74490027515156243</v>
      </c>
      <c r="EQ89" s="361">
        <f t="shared" si="465"/>
        <v>0.73679311304006156</v>
      </c>
      <c r="ER89" s="361">
        <f t="shared" si="465"/>
        <v>0.73921282934408206</v>
      </c>
      <c r="ES89" s="361">
        <f t="shared" si="465"/>
        <v>0.74871980994291254</v>
      </c>
      <c r="ET89" s="361">
        <f t="shared" si="465"/>
        <v>0.7661673957715196</v>
      </c>
      <c r="EU89" s="361">
        <f t="shared" si="465"/>
        <v>0.76377525287276582</v>
      </c>
      <c r="EV89" s="361">
        <f t="shared" si="465"/>
        <v>0.75090962703157793</v>
      </c>
      <c r="EW89" s="361">
        <f t="shared" si="465"/>
        <v>0.74028371835015994</v>
      </c>
      <c r="EX89" s="361">
        <f t="shared" si="465"/>
        <v>0.73763147668697682</v>
      </c>
      <c r="EY89" s="361">
        <f t="shared" si="465"/>
        <v>0.73857429469637337</v>
      </c>
      <c r="EZ89" s="361">
        <f t="shared" si="465"/>
        <v>0.75594237145616694</v>
      </c>
      <c r="FA89" s="361">
        <f t="shared" si="465"/>
        <v>0.76441774492571524</v>
      </c>
      <c r="FB89" s="361">
        <f t="shared" si="465"/>
        <v>0.75621249052893191</v>
      </c>
      <c r="FC89" s="361">
        <f t="shared" si="465"/>
        <v>0.74475481317987779</v>
      </c>
      <c r="FD89" s="361">
        <f t="shared" si="465"/>
        <v>0.74460262247788589</v>
      </c>
      <c r="FE89" s="361">
        <f t="shared" si="465"/>
        <v>0.74304317901850425</v>
      </c>
      <c r="FF89" s="361">
        <f t="shared" si="465"/>
        <v>0.7630449165986708</v>
      </c>
      <c r="FG89" s="361">
        <f t="shared" si="465"/>
        <v>0.76542725474190632</v>
      </c>
      <c r="FH89" s="361">
        <f t="shared" si="465"/>
        <v>0.75327840187292139</v>
      </c>
      <c r="FI89" s="361">
        <f t="shared" si="465"/>
        <v>0.74059981946213183</v>
      </c>
      <c r="FJ89" s="361">
        <f t="shared" si="465"/>
        <v>0.73382645836769533</v>
      </c>
      <c r="FK89" s="361">
        <f t="shared" si="465"/>
        <v>0.73953999983788754</v>
      </c>
    </row>
    <row r="97" spans="140:144" x14ac:dyDescent="0.25">
      <c r="EN97" s="345"/>
    </row>
    <row r="98" spans="140:144" x14ac:dyDescent="0.25">
      <c r="EJ98" s="345"/>
    </row>
  </sheetData>
  <sheetProtection algorithmName="SHA-512" hashValue="mUyyj+oYFJyelaX5bQt2j5CxQs8hGovHQMmZgxgxUmK5mU41acMBXPmawZgkgMoZy6xXQztEcuhxHfEw2ZiYFQ==" saltValue="KWqQMjetkqzr5AyvuOoBpw==" spinCount="100000" sheet="1" objects="1" scenarios="1"/>
  <mergeCells count="84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</mergeCells>
  <phoneticPr fontId="7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J10"/>
  <sheetViews>
    <sheetView topLeftCell="A16" workbookViewId="0">
      <selection activeCell="O22" sqref="O22"/>
    </sheetView>
  </sheetViews>
  <sheetFormatPr defaultColWidth="9.109375" defaultRowHeight="13.2" x14ac:dyDescent="0.25"/>
  <cols>
    <col min="1" max="1" width="12.88671875" style="2" customWidth="1"/>
    <col min="2" max="16384" width="9.109375" style="2"/>
  </cols>
  <sheetData>
    <row r="1" spans="1:166" ht="21" x14ac:dyDescent="0.4">
      <c r="A1" s="589" t="s">
        <v>40</v>
      </c>
      <c r="B1" s="589"/>
      <c r="C1" s="589"/>
      <c r="D1" s="589"/>
      <c r="E1" s="589"/>
      <c r="F1" s="589"/>
      <c r="G1" s="589"/>
      <c r="H1" s="589"/>
    </row>
    <row r="3" spans="1:166" x14ac:dyDescent="0.25">
      <c r="B3" s="2" t="s">
        <v>30</v>
      </c>
    </row>
    <row r="4" spans="1:166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</row>
    <row r="5" spans="1:166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</row>
    <row r="6" spans="1:166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</row>
    <row r="7" spans="1:166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</row>
    <row r="8" spans="1:166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</row>
    <row r="9" spans="1:166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</row>
    <row r="10" spans="1:166" x14ac:dyDescent="0.25">
      <c r="A10" s="46" t="s">
        <v>9</v>
      </c>
      <c r="B10" s="47">
        <f>TOTAL!C55</f>
        <v>1.2315423384910439E-2</v>
      </c>
      <c r="C10" s="47">
        <f>TOTAL!D55</f>
        <v>2.5050109467180844E-2</v>
      </c>
      <c r="D10" s="47">
        <f>TOTAL!E55</f>
        <v>2.5605424545919225E-2</v>
      </c>
      <c r="E10" s="47">
        <f>TOTAL!F55</f>
        <v>2.7704676564813041E-2</v>
      </c>
      <c r="F10" s="47">
        <f>TOTAL!G55</f>
        <v>3.199701432370821E-2</v>
      </c>
      <c r="G10" s="47">
        <f>TOTAL!H55</f>
        <v>3.9910761839596604E-2</v>
      </c>
      <c r="H10" s="47">
        <f>TOTAL!I55</f>
        <v>4.790358623364506E-2</v>
      </c>
      <c r="I10" s="47">
        <f>TOTAL!J55</f>
        <v>5.4618866392296017E-2</v>
      </c>
      <c r="J10" s="47">
        <f>TOTAL!K55</f>
        <v>6.3055373544163185E-2</v>
      </c>
      <c r="K10" s="47">
        <f>TOTAL!L55</f>
        <v>6.9718583000120682E-2</v>
      </c>
      <c r="L10" s="47">
        <f>TOTAL!M55</f>
        <v>7.3105408073989353E-2</v>
      </c>
      <c r="M10" s="47">
        <f>TOTAL!N55</f>
        <v>7.3290042515765208E-2</v>
      </c>
      <c r="N10" s="47">
        <f>TOTAL!O55</f>
        <v>7.9204555722582282E-2</v>
      </c>
      <c r="O10" s="47">
        <f>TOTAL!P55</f>
        <v>8.1100160134963753E-2</v>
      </c>
      <c r="P10" s="47">
        <f>TOTAL!Q55</f>
        <v>8.5177140755086478E-2</v>
      </c>
      <c r="Q10" s="47">
        <f>TOTAL!R55</f>
        <v>9.0146060954488377E-2</v>
      </c>
      <c r="R10" s="47">
        <f>TOTAL!S55</f>
        <v>9.7228030904775067E-2</v>
      </c>
      <c r="S10" s="47">
        <f>TOTAL!T55</f>
        <v>0.10230651101004706</v>
      </c>
      <c r="T10" s="47">
        <f>TOTAL!U55</f>
        <v>0.10971728756398577</v>
      </c>
      <c r="U10" s="47">
        <f>TOTAL!V55</f>
        <v>0.11705877007945212</v>
      </c>
      <c r="V10" s="47">
        <f>TOTAL!W55</f>
        <v>0.12432505745979304</v>
      </c>
      <c r="W10" s="47">
        <f>TOTAL!X55</f>
        <v>0.13505484524302616</v>
      </c>
      <c r="X10" s="47">
        <f>TOTAL!Y55</f>
        <v>0.14295653235603895</v>
      </c>
      <c r="Y10" s="47">
        <f>TOTAL!Z55</f>
        <v>0.15001275981358189</v>
      </c>
      <c r="Z10" s="47">
        <f>TOTAL!AA55</f>
        <v>0.15069853208030276</v>
      </c>
      <c r="AA10" s="47">
        <f>TOTAL!AB55</f>
        <v>0.15227316589546822</v>
      </c>
      <c r="AB10" s="47">
        <f>TOTAL!AC55</f>
        <v>0.1562631598960304</v>
      </c>
      <c r="AC10" s="47">
        <f>TOTAL!AD55</f>
        <v>0.16057878180951352</v>
      </c>
      <c r="AD10" s="47">
        <f>TOTAL!AE55</f>
        <v>0.16389915500121588</v>
      </c>
      <c r="AE10" s="47">
        <f>TOTAL!AF55</f>
        <v>0.1696379480725857</v>
      </c>
      <c r="AF10" s="47">
        <f>TOTAL!AG55</f>
        <v>0.17323904959679925</v>
      </c>
      <c r="AG10" s="47">
        <f>TOTAL!AH55</f>
        <v>0.18046995794882209</v>
      </c>
      <c r="AH10" s="47">
        <f>TOTAL!AI55</f>
        <v>0.18919340393510095</v>
      </c>
      <c r="AI10" s="47">
        <f>TOTAL!AJ55</f>
        <v>0.19721410128744293</v>
      </c>
      <c r="AJ10" s="47">
        <f>TOTAL!AK55</f>
        <v>0.2041859560082952</v>
      </c>
      <c r="AK10" s="47">
        <f>TOTAL!AL55</f>
        <v>0.21038033246523169</v>
      </c>
      <c r="AL10" s="47">
        <f>TOTAL!AM55</f>
        <v>0.21533368218302781</v>
      </c>
      <c r="AM10" s="47">
        <f>TOTAL!AN55</f>
        <v>0.21968150328440228</v>
      </c>
      <c r="AN10" s="47">
        <f>TOTAL!AO55</f>
        <v>0.22486470662403477</v>
      </c>
      <c r="AO10" s="47">
        <f>TOTAL!AP55</f>
        <v>0.23224967117183165</v>
      </c>
      <c r="AP10" s="47">
        <f>TOTAL!AQ55</f>
        <v>0.23988297916805459</v>
      </c>
      <c r="AQ10" s="47">
        <f>TOTAL!AR55</f>
        <v>0.24638692444096097</v>
      </c>
      <c r="AR10" s="47">
        <f>TOTAL!AS55</f>
        <v>0.2537305519434791</v>
      </c>
      <c r="AS10" s="47">
        <f>TOTAL!AT55</f>
        <v>0.26486867317965868</v>
      </c>
      <c r="AT10" s="47">
        <f>TOTAL!AU55</f>
        <v>0.27452924613844687</v>
      </c>
      <c r="AU10" s="47">
        <f>TOTAL!AV55</f>
        <v>0.28665041434417038</v>
      </c>
      <c r="AV10" s="47">
        <f>TOTAL!AW55</f>
        <v>0.29655120340494368</v>
      </c>
      <c r="AW10" s="47">
        <f>TOTAL!AX55</f>
        <v>0.30105559428533207</v>
      </c>
      <c r="AX10" s="47">
        <f>TOTAL!AY55</f>
        <v>0.30433511429853743</v>
      </c>
      <c r="AY10" s="47">
        <f>TOTAL!AZ55</f>
        <v>0.30714632934365088</v>
      </c>
      <c r="AZ10" s="47">
        <f>TOTAL!BA55</f>
        <v>0.31184205412471044</v>
      </c>
      <c r="BA10" s="47">
        <f>TOTAL!BB55</f>
        <v>0.31655894930366912</v>
      </c>
      <c r="BB10" s="47">
        <f>TOTAL!BC55</f>
        <v>0.32315658529842156</v>
      </c>
      <c r="BC10" s="47">
        <f>TOTAL!BD55</f>
        <v>0.32815191813378225</v>
      </c>
      <c r="BD10" s="47">
        <f>TOTAL!BE55</f>
        <v>0.335452429130427</v>
      </c>
      <c r="BE10" s="47">
        <f>TOTAL!BF55</f>
        <v>0.34260343401520094</v>
      </c>
      <c r="BF10" s="47">
        <f>TOTAL!BG55</f>
        <v>0.35016385786674253</v>
      </c>
      <c r="BG10" s="47">
        <f>TOTAL!BH55</f>
        <v>0.36310450278153228</v>
      </c>
      <c r="BH10" s="47">
        <f>TOTAL!BI55</f>
        <v>0.37119215731243765</v>
      </c>
      <c r="BI10" s="47">
        <f>TOTAL!BJ55</f>
        <v>0.37622229351718978</v>
      </c>
      <c r="BJ10" s="47">
        <f>TOTAL!BK55</f>
        <v>0.3824715866056525</v>
      </c>
      <c r="BK10" s="47">
        <f>TOTAL!BL55</f>
        <v>0.38643690398249653</v>
      </c>
      <c r="BL10" s="47">
        <f>TOTAL!BM55</f>
        <v>0.39036903938733458</v>
      </c>
      <c r="BM10" s="47">
        <f>TOTAL!BN55</f>
        <v>0.39791536896420188</v>
      </c>
      <c r="BN10" s="47">
        <f>TOTAL!BO55</f>
        <v>0.40579939073923393</v>
      </c>
      <c r="BO10" s="47">
        <f>TOTAL!BP55</f>
        <v>0.41013113416157193</v>
      </c>
      <c r="BP10" s="47">
        <f>TOTAL!BQ55</f>
        <v>0.41258105575253334</v>
      </c>
      <c r="BQ10" s="47">
        <f>TOTAL!BR55</f>
        <v>0.41517867074608034</v>
      </c>
      <c r="BR10" s="47">
        <f>TOTAL!BS55</f>
        <v>0.41620876674794727</v>
      </c>
      <c r="BS10" s="47">
        <f>TOTAL!BT55</f>
        <v>0.42363301551495758</v>
      </c>
      <c r="BT10" s="47">
        <f>TOTAL!BU55</f>
        <v>0.429115936135053</v>
      </c>
      <c r="BU10" s="47">
        <f>TOTAL!BV55</f>
        <v>0.43325732557817814</v>
      </c>
      <c r="BV10" s="47">
        <f>TOTAL!BW55</f>
        <v>0.433607914556003</v>
      </c>
      <c r="BW10" s="47">
        <f>TOTAL!BX55</f>
        <v>0.43588242167509622</v>
      </c>
      <c r="BX10" s="47">
        <f>TOTAL!BY55</f>
        <v>0.4388177190658693</v>
      </c>
      <c r="BY10" s="47">
        <f>TOTAL!BZ55</f>
        <v>0.44731115185564468</v>
      </c>
      <c r="BZ10" s="47">
        <f>TOTAL!CA55</f>
        <v>0.45447013757494181</v>
      </c>
      <c r="CA10" s="47">
        <f>TOTAL!CB55</f>
        <v>0.45171862667716389</v>
      </c>
      <c r="CB10" s="47">
        <f>TOTAL!CC55</f>
        <v>0.4482966613614997</v>
      </c>
      <c r="CC10" s="47">
        <f>TOTAL!CD55</f>
        <v>0.44770323945933505</v>
      </c>
      <c r="CD10" s="47">
        <f>TOTAL!CE55</f>
        <v>0.45035283275083576</v>
      </c>
      <c r="CE10" s="47">
        <f>TOTAL!CF55</f>
        <v>0.45781126555417823</v>
      </c>
      <c r="CF10" s="47">
        <f>TOTAL!CG55</f>
        <v>0.46256286903255545</v>
      </c>
      <c r="CG10" s="47">
        <f>TOTAL!CH55</f>
        <v>0.46052353264859924</v>
      </c>
      <c r="CH10" s="47">
        <f>TOTAL!CI55</f>
        <v>0.46040890051623934</v>
      </c>
      <c r="CI10" s="47">
        <f>TOTAL!CJ55</f>
        <v>0.46135832057994186</v>
      </c>
      <c r="CJ10" s="47">
        <f>TOTAL!CK55</f>
        <v>0.46647711404674846</v>
      </c>
      <c r="CK10" s="47">
        <f>TOTAL!CL55</f>
        <v>0.47095624411269654</v>
      </c>
      <c r="CL10" s="47">
        <f>TOTAL!CM55</f>
        <v>0.4817807408705882</v>
      </c>
      <c r="CM10" s="47">
        <f>TOTAL!CN55</f>
        <v>0.47946242384452331</v>
      </c>
      <c r="CN10" s="47">
        <f>TOTAL!CO55</f>
        <v>0.47595555106455584</v>
      </c>
      <c r="CO10" s="47">
        <f>TOTAL!CP55</f>
        <v>0.48262899437054119</v>
      </c>
      <c r="CP10" s="47">
        <f>TOTAL!CQ55</f>
        <v>0.48851919863052573</v>
      </c>
      <c r="CQ10" s="281">
        <f>TOTAL!CR55</f>
        <v>0.5031896199913809</v>
      </c>
      <c r="CR10" s="281">
        <f>TOTAL!CS55</f>
        <v>0.50863870945189227</v>
      </c>
      <c r="CS10" s="281">
        <f>TOTAL!CT55</f>
        <v>0.50181399805613536</v>
      </c>
      <c r="CT10" s="281">
        <f>TOTAL!CU55</f>
        <v>0.50075662114868402</v>
      </c>
      <c r="CU10" s="281">
        <f>TOTAL!CV55</f>
        <v>0.5058607365658021</v>
      </c>
      <c r="CV10" s="281">
        <f>TOTAL!CW55</f>
        <v>0.5084381216921724</v>
      </c>
      <c r="CW10" s="281">
        <f>TOTAL!CX55</f>
        <v>0.51591562380417055</v>
      </c>
      <c r="CX10" s="281">
        <f>TOTAL!CY55</f>
        <v>0.52770279050745006</v>
      </c>
      <c r="CY10" s="281">
        <f>TOTAL!CZ55</f>
        <v>0.52211468998788035</v>
      </c>
      <c r="CZ10" s="281">
        <f>TOTAL!DA55</f>
        <v>0.52241606985454603</v>
      </c>
      <c r="DA10" s="281">
        <f>TOTAL!DB55</f>
        <v>0.52241122443596488</v>
      </c>
      <c r="DB10" s="281">
        <f>TOTAL!DC55</f>
        <v>0.53062470566446129</v>
      </c>
      <c r="DC10" s="281">
        <f>TOTAL!DD55</f>
        <v>0.54005268117895722</v>
      </c>
      <c r="DD10" s="281">
        <f>TOTAL!DE55</f>
        <v>0.54913096890923063</v>
      </c>
      <c r="DE10" s="281">
        <f>TOTAL!DF55</f>
        <v>0.54470348327787532</v>
      </c>
      <c r="DF10" s="281">
        <f>TOTAL!DG55</f>
        <v>0.54203016339915622</v>
      </c>
      <c r="DG10" s="281">
        <f>TOTAL!DH55</f>
        <v>0.55086979365828237</v>
      </c>
      <c r="DH10" s="281">
        <f>TOTAL!DI55</f>
        <v>0.55734196389955348</v>
      </c>
      <c r="DI10" s="281">
        <f>TOTAL!DJ55</f>
        <v>0.56301275046470767</v>
      </c>
      <c r="DJ10" s="281">
        <f>TOTAL!DK55</f>
        <v>0.56608177593781117</v>
      </c>
      <c r="DK10" s="281">
        <f>TOTAL!DL55</f>
        <v>0.56243204011766113</v>
      </c>
      <c r="DL10" s="281">
        <f>TOTAL!DM55</f>
        <v>0.5567673394629381</v>
      </c>
      <c r="DM10" s="281">
        <f>TOTAL!DN55</f>
        <v>0.55978977209564407</v>
      </c>
      <c r="DN10" s="281">
        <f>TOTAL!DO55</f>
        <v>0.56577585820684095</v>
      </c>
      <c r="DO10" s="281">
        <f>TOTAL!DP55</f>
        <v>0.57492677440138973</v>
      </c>
      <c r="DP10" s="281">
        <f>TOTAL!DQ55</f>
        <v>0.58227815852130305</v>
      </c>
      <c r="DQ10" s="281">
        <f>TOTAL!DR55</f>
        <v>0.57939959938553875</v>
      </c>
      <c r="DR10" s="281">
        <f>TOTAL!DS55</f>
        <v>0.57982513981539108</v>
      </c>
      <c r="DS10" s="281">
        <f>TOTAL!DT55</f>
        <v>0.58368059452891818</v>
      </c>
      <c r="DT10" s="281">
        <f>TOTAL!DU55</f>
        <v>0.59011715440695434</v>
      </c>
      <c r="DU10" s="281">
        <f>TOTAL!DV55</f>
        <v>0.59938035179710825</v>
      </c>
      <c r="DV10" s="281">
        <f>TOTAL!DW55</f>
        <v>0.59863732662880831</v>
      </c>
      <c r="DW10" s="281">
        <f>TOTAL!DX55</f>
        <v>0.59585916219657709</v>
      </c>
      <c r="DX10" s="281">
        <f>TOTAL!DY55</f>
        <v>0.59388203192329703</v>
      </c>
      <c r="DY10" s="281">
        <f>TOTAL!DZ55</f>
        <v>0.59451037703362142</v>
      </c>
      <c r="DZ10" s="281">
        <f>TOTAL!EA55</f>
        <v>0.59910777196163101</v>
      </c>
      <c r="EA10" s="281">
        <f>TOTAL!EB55</f>
        <v>0.60577448592471428</v>
      </c>
      <c r="EB10" s="281">
        <f>TOTAL!EC55</f>
        <v>0.61187026766679076</v>
      </c>
      <c r="EC10" s="281">
        <f>TOTAL!ED55</f>
        <v>0.61112901417817733</v>
      </c>
      <c r="ED10" s="281">
        <f>TOTAL!EE55</f>
        <v>0.61131933020656315</v>
      </c>
      <c r="EE10" s="281">
        <f>TOTAL!EF55</f>
        <v>0.61199444753050536</v>
      </c>
      <c r="EF10" s="281">
        <f>TOTAL!EG55</f>
        <v>0.61357676951284312</v>
      </c>
      <c r="EG10" s="281">
        <f>TOTAL!EH55</f>
        <v>0.62022570484969919</v>
      </c>
      <c r="EH10" s="281">
        <f>TOTAL!EI55</f>
        <v>0.62456763009553606</v>
      </c>
      <c r="EI10" s="281">
        <f>TOTAL!EJ55</f>
        <v>0.62296734799626396</v>
      </c>
      <c r="EJ10" s="281">
        <f>TOTAL!EK55</f>
        <v>0.6189708694451046</v>
      </c>
      <c r="EK10" s="281">
        <f>TOTAL!EL55</f>
        <v>0.61919446798591815</v>
      </c>
      <c r="EL10" s="281">
        <f>TOTAL!EM55</f>
        <v>0.61947615356019703</v>
      </c>
      <c r="EM10" s="281">
        <f>TOTAL!EN55</f>
        <v>0.62577543512139999</v>
      </c>
      <c r="EN10" s="281">
        <f>TOTAL!EO55</f>
        <v>0.63330013244012162</v>
      </c>
      <c r="EO10" s="281">
        <f>TOTAL!EP55</f>
        <v>0.63341864206542653</v>
      </c>
      <c r="EP10" s="281">
        <f>TOTAL!EQ55</f>
        <v>0.63164358575327517</v>
      </c>
      <c r="EQ10" s="281">
        <f>TOTAL!ER55</f>
        <v>0.63546073542848058</v>
      </c>
      <c r="ER10" s="281">
        <f>TOTAL!ES55</f>
        <v>0.63488268440760409</v>
      </c>
      <c r="ES10" s="281">
        <f>TOTAL!ET55</f>
        <v>0.63899102599302149</v>
      </c>
      <c r="ET10" s="281">
        <f>TOTAL!EU55</f>
        <v>0.64215928820968604</v>
      </c>
      <c r="EU10" s="281">
        <f>TOTAL!EV55</f>
        <v>0.64083889830508023</v>
      </c>
      <c r="EV10" s="281">
        <f>TOTAL!EW55</f>
        <v>0.63902184443595078</v>
      </c>
      <c r="EW10" s="281">
        <f>TOTAL!EX55</f>
        <v>0.63958414359300797</v>
      </c>
      <c r="EX10" s="281">
        <f>TOTAL!EY55</f>
        <v>0.63980374370825033</v>
      </c>
      <c r="EY10" s="281">
        <f>TOTAL!EZ55</f>
        <v>0.64687832510112864</v>
      </c>
      <c r="EZ10" s="281">
        <f>TOTAL!FA55</f>
        <v>0.65220399064197931</v>
      </c>
      <c r="FA10" s="281">
        <f>TOTAL!FB55</f>
        <v>0.65173625492328913</v>
      </c>
      <c r="FB10" s="281">
        <f>TOTAL!FC55</f>
        <v>0.65527929448769739</v>
      </c>
      <c r="FC10" s="281">
        <f>TOTAL!FD55</f>
        <v>0.65367321767943554</v>
      </c>
      <c r="FD10" s="281">
        <f>TOTAL!FE55</f>
        <v>0.65589556885531819</v>
      </c>
      <c r="FE10" s="281">
        <f>TOTAL!FF55</f>
        <v>0.65976329555692947</v>
      </c>
      <c r="FF10" s="281">
        <f>TOTAL!FG55</f>
        <v>0.66472709002204811</v>
      </c>
      <c r="FG10" s="281">
        <f>TOTAL!FH55</f>
        <v>0.66275282852663964</v>
      </c>
      <c r="FH10" s="281">
        <f>TOTAL!FI55</f>
        <v>0.65734124960921914</v>
      </c>
      <c r="FI10" s="281">
        <f>TOTAL!FJ55</f>
        <v>0.65516582688271685</v>
      </c>
      <c r="FJ10" s="281">
        <f>TOTAL!FK55</f>
        <v>0.65797100048229362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J20"/>
  <sheetViews>
    <sheetView topLeftCell="B19" workbookViewId="0">
      <selection activeCell="Q39" sqref="Q39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66" ht="15.6" x14ac:dyDescent="0.3">
      <c r="A1" s="590" t="s">
        <v>38</v>
      </c>
      <c r="B1" s="591"/>
      <c r="C1" s="591"/>
      <c r="D1" s="591"/>
      <c r="E1" s="591"/>
      <c r="F1" s="591"/>
      <c r="G1" s="591"/>
      <c r="H1" s="591"/>
    </row>
    <row r="2" spans="1:166" ht="15.6" x14ac:dyDescent="0.3">
      <c r="D2" s="43"/>
      <c r="E2" s="43"/>
      <c r="F2" s="43"/>
    </row>
    <row r="4" spans="1:166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</row>
    <row r="5" spans="1:166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</row>
    <row r="6" spans="1:166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</row>
    <row r="7" spans="1:166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</row>
    <row r="8" spans="1:166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</row>
    <row r="9" spans="1:166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</row>
    <row r="10" spans="1:166" s="1" customFormat="1" x14ac:dyDescent="0.25">
      <c r="A10" s="46" t="s">
        <v>9</v>
      </c>
      <c r="B10" s="47">
        <f>TOTAL!C20</f>
        <v>1.6259627199498864E-2</v>
      </c>
      <c r="C10" s="47">
        <f>TOTAL!D20</f>
        <v>4.0029072180773825E-2</v>
      </c>
      <c r="D10" s="47">
        <f>TOTAL!E20</f>
        <v>5.354772526794295E-2</v>
      </c>
      <c r="E10" s="47">
        <f>TOTAL!F20</f>
        <v>5.9495564338796561E-2</v>
      </c>
      <c r="F10" s="47">
        <f>TOTAL!G20</f>
        <v>6.6084645301066239E-2</v>
      </c>
      <c r="G10" s="47">
        <f>TOTAL!H20</f>
        <v>7.2750284604567061E-2</v>
      </c>
      <c r="H10" s="47">
        <f>TOTAL!I20</f>
        <v>7.463566990589951E-2</v>
      </c>
      <c r="I10" s="47">
        <f>TOTAL!J20</f>
        <v>9.0532622056735054E-2</v>
      </c>
      <c r="J10" s="47">
        <f>TOTAL!K20</f>
        <v>9.5230140832746696E-2</v>
      </c>
      <c r="K10" s="47">
        <f>TOTAL!L20</f>
        <v>0.10373094236861118</v>
      </c>
      <c r="L10" s="47">
        <f>TOTAL!M20</f>
        <v>0.10930666349168552</v>
      </c>
      <c r="M10" s="47">
        <f>TOTAL!N20</f>
        <v>0.11503153051916289</v>
      </c>
      <c r="N10" s="47">
        <f>TOTAL!O20</f>
        <v>0.12563641513037865</v>
      </c>
      <c r="O10" s="47">
        <f>TOTAL!P20</f>
        <v>0.13250189633036621</v>
      </c>
      <c r="P10" s="47">
        <f>TOTAL!Q20</f>
        <v>0.13697880254844283</v>
      </c>
      <c r="Q10" s="47">
        <f>TOTAL!R20</f>
        <v>0.13742016902122403</v>
      </c>
      <c r="R10" s="47">
        <f>TOTAL!S20</f>
        <v>0.14249899494506799</v>
      </c>
      <c r="S10" s="47">
        <f>TOTAL!T20</f>
        <v>0.14964482968521772</v>
      </c>
      <c r="T10" s="47">
        <f>TOTAL!U20</f>
        <v>0.15499595961436113</v>
      </c>
      <c r="U10" s="47">
        <f>TOTAL!V20</f>
        <v>0.16095862980854453</v>
      </c>
      <c r="V10" s="47">
        <f>TOTAL!W20</f>
        <v>0.16485584704126413</v>
      </c>
      <c r="W10" s="47">
        <f>TOTAL!X20</f>
        <v>0.172207755375651</v>
      </c>
      <c r="X10" s="47">
        <f>TOTAL!Y20</f>
        <v>0.17802182165735059</v>
      </c>
      <c r="Y10" s="47">
        <f>TOTAL!Z20</f>
        <v>0.18981054840975009</v>
      </c>
      <c r="Z10" s="47">
        <f>TOTAL!AA20</f>
        <v>0.19209080779581278</v>
      </c>
      <c r="AA10" s="47">
        <f>TOTAL!AB20</f>
        <v>0.19599677468999799</v>
      </c>
      <c r="AB10" s="47">
        <f>TOTAL!AC20</f>
        <v>0.2046405855989219</v>
      </c>
      <c r="AC10" s="47">
        <f>TOTAL!AD20</f>
        <v>0.20651450729263043</v>
      </c>
      <c r="AD10" s="47">
        <f>TOTAL!AE20</f>
        <v>0.21063554877841451</v>
      </c>
      <c r="AE10" s="47">
        <f>TOTAL!AF20</f>
        <v>0.22013345540245627</v>
      </c>
      <c r="AF10" s="47">
        <f>TOTAL!AG20</f>
        <v>0.22999820664166362</v>
      </c>
      <c r="AG10" s="47">
        <f>TOTAL!AH20</f>
        <v>0.23794435699830332</v>
      </c>
      <c r="AH10" s="47">
        <f>TOTAL!AI20</f>
        <v>0.24605551276726786</v>
      </c>
      <c r="AI10" s="47">
        <f>TOTAL!AJ20</f>
        <v>0.2539842714272843</v>
      </c>
      <c r="AJ10" s="47">
        <f>TOTAL!AK20</f>
        <v>0.26080579637416207</v>
      </c>
      <c r="AK10" s="47">
        <f>TOTAL!AL20</f>
        <v>0.26661180639785137</v>
      </c>
      <c r="AL10" s="47">
        <f>TOTAL!AM20</f>
        <v>0.28082509250699789</v>
      </c>
      <c r="AM10" s="47">
        <f>TOTAL!AN20</f>
        <v>0.28436506811476508</v>
      </c>
      <c r="AN10" s="47">
        <f>TOTAL!AO20</f>
        <v>0.29085055248152003</v>
      </c>
      <c r="AO10" s="47">
        <f>TOTAL!AP20</f>
        <v>0.30369282785931789</v>
      </c>
      <c r="AP10" s="47">
        <f>TOTAL!AQ20</f>
        <v>0.31026162884016567</v>
      </c>
      <c r="AQ10" s="47">
        <f>TOTAL!AR20</f>
        <v>0.32184000132253432</v>
      </c>
      <c r="AR10" s="47">
        <f>TOTAL!AS20</f>
        <v>0.32734575419802941</v>
      </c>
      <c r="AS10" s="47">
        <f>TOTAL!AT20</f>
        <v>0.33636126689338758</v>
      </c>
      <c r="AT10" s="47">
        <f>TOTAL!AU20</f>
        <v>0.34142440813882541</v>
      </c>
      <c r="AU10" s="47">
        <f>TOTAL!AV20</f>
        <v>0.34529022628669725</v>
      </c>
      <c r="AV10" s="47">
        <f>TOTAL!AW20</f>
        <v>0.34786685837161069</v>
      </c>
      <c r="AW10" s="47">
        <f>TOTAL!AX20</f>
        <v>0.3527268763119733</v>
      </c>
      <c r="AX10" s="47">
        <f>TOTAL!AY20</f>
        <v>0.35613531441299418</v>
      </c>
      <c r="AY10" s="47">
        <f>TOTAL!AZ20</f>
        <v>0.35808333375770879</v>
      </c>
      <c r="AZ10" s="47">
        <f>TOTAL!BA20</f>
        <v>0.36469088168282926</v>
      </c>
      <c r="BA10" s="47">
        <f>TOTAL!BB20</f>
        <v>0.36723731650459907</v>
      </c>
      <c r="BB10" s="47">
        <f>TOTAL!BC20</f>
        <v>0.37585812781558692</v>
      </c>
      <c r="BC10" s="47">
        <f>TOTAL!BD20</f>
        <v>0.38062472735990471</v>
      </c>
      <c r="BD10" s="47">
        <f>TOTAL!BE20</f>
        <v>0.38428779769064231</v>
      </c>
      <c r="BE10" s="47">
        <f>TOTAL!BF20</f>
        <v>0.39088498447556813</v>
      </c>
      <c r="BF10" s="47">
        <f>TOTAL!BG20</f>
        <v>0.39451918113721063</v>
      </c>
      <c r="BG10" s="47">
        <f>TOTAL!BH20</f>
        <v>0.40672791887398108</v>
      </c>
      <c r="BH10" s="47">
        <f>TOTAL!BI20</f>
        <v>0.41456600071218863</v>
      </c>
      <c r="BI10" s="47">
        <f>TOTAL!BJ20</f>
        <v>0.41937377789424879</v>
      </c>
      <c r="BJ10" s="47">
        <f>TOTAL!BK20</f>
        <v>0.43185274386700656</v>
      </c>
      <c r="BK10" s="47">
        <f>TOTAL!BL20</f>
        <v>0.44066710790863795</v>
      </c>
      <c r="BL10" s="47">
        <f>TOTAL!BM20</f>
        <v>0.44906509758827595</v>
      </c>
      <c r="BM10" s="47">
        <f>TOTAL!BN20</f>
        <v>0.45160042344575874</v>
      </c>
      <c r="BN10" s="47">
        <f>TOTAL!BO20</f>
        <v>0.45837171445420827</v>
      </c>
      <c r="BO10" s="47">
        <f>TOTAL!BP20</f>
        <v>0.46137053398510469</v>
      </c>
      <c r="BP10" s="47">
        <f>TOTAL!BQ20</f>
        <v>0.46774235051788932</v>
      </c>
      <c r="BQ10" s="47">
        <f>TOTAL!BR20</f>
        <v>0.47357602914380992</v>
      </c>
      <c r="BR10" s="47">
        <f>TOTAL!BS20</f>
        <v>0.47503044158015123</v>
      </c>
      <c r="BS10" s="47">
        <f>TOTAL!BT20</f>
        <v>0.48217884007786288</v>
      </c>
      <c r="BT10" s="47">
        <f>TOTAL!BU20</f>
        <v>0.49212143862171892</v>
      </c>
      <c r="BU10" s="47">
        <f>TOTAL!BV20</f>
        <v>0.49178960448715908</v>
      </c>
      <c r="BV10" s="47">
        <f>TOTAL!BW20</f>
        <v>0.49580829819844968</v>
      </c>
      <c r="BW10" s="47">
        <f>TOTAL!BX20</f>
        <v>0.49911276407361915</v>
      </c>
      <c r="BX10" s="47">
        <f>TOTAL!BY20</f>
        <v>0.50166666055496678</v>
      </c>
      <c r="BY10" s="47">
        <f>TOTAL!BZ20</f>
        <v>0.50441839340915862</v>
      </c>
      <c r="BZ10" s="47">
        <f>TOTAL!CA20</f>
        <v>0.50698730433659889</v>
      </c>
      <c r="CA10" s="47">
        <f>TOTAL!CB20</f>
        <v>0.51174477462729773</v>
      </c>
      <c r="CB10" s="47">
        <f>TOTAL!CC20</f>
        <v>0.51335346226555101</v>
      </c>
      <c r="CC10" s="47">
        <f>TOTAL!CD20</f>
        <v>0.52090035670201285</v>
      </c>
      <c r="CD10" s="47">
        <f>TOTAL!CE20</f>
        <v>0.52877103923750013</v>
      </c>
      <c r="CE10" s="47">
        <f>TOTAL!CF20</f>
        <v>0.53207902645807381</v>
      </c>
      <c r="CF10" s="47">
        <f>TOTAL!CG20</f>
        <v>0.53738210259949393</v>
      </c>
      <c r="CG10" s="47">
        <f>TOTAL!CH20</f>
        <v>0.54504862330858816</v>
      </c>
      <c r="CH10" s="47">
        <f>TOTAL!CI20</f>
        <v>0.55207430055194207</v>
      </c>
      <c r="CI10" s="47">
        <f>TOTAL!CJ20</f>
        <v>0.55152729827991809</v>
      </c>
      <c r="CJ10" s="47">
        <f>TOTAL!CK20</f>
        <v>0.5546471037750268</v>
      </c>
      <c r="CK10" s="47">
        <f>TOTAL!CL20</f>
        <v>0.55863609182216478</v>
      </c>
      <c r="CL10" s="47">
        <f>TOTAL!CM20</f>
        <v>0.56291347996425534</v>
      </c>
      <c r="CM10" s="47">
        <f>TOTAL!CN20</f>
        <v>0.56512376806763176</v>
      </c>
      <c r="CN10" s="47">
        <f>TOTAL!CO20</f>
        <v>0.56939996587945696</v>
      </c>
      <c r="CO10" s="47">
        <f>TOTAL!CP20</f>
        <v>0.57382247368741257</v>
      </c>
      <c r="CP10" s="47">
        <f>TOTAL!CQ20</f>
        <v>0.57960151940737292</v>
      </c>
      <c r="CQ10" s="281">
        <f>TOTAL!CR20</f>
        <v>0.58544965550219485</v>
      </c>
      <c r="CR10" s="281">
        <f>TOTAL!CS20</f>
        <v>0.59002618678611862</v>
      </c>
      <c r="CS10" s="281">
        <f>TOTAL!CT20</f>
        <v>0.59345391067047526</v>
      </c>
      <c r="CT10" s="281">
        <f>TOTAL!CU20</f>
        <v>0.5932908661889833</v>
      </c>
      <c r="CU10" s="281">
        <f>TOTAL!CV20</f>
        <v>0.59822637717880389</v>
      </c>
      <c r="CV10" s="281">
        <f>TOTAL!CW20</f>
        <v>0.60156519555190879</v>
      </c>
      <c r="CW10" s="281">
        <f>TOTAL!CX20</f>
        <v>0.60309033721794592</v>
      </c>
      <c r="CX10" s="281">
        <f>TOTAL!CY20</f>
        <v>0.60641929297023889</v>
      </c>
      <c r="CY10" s="281">
        <f>TOTAL!CZ20</f>
        <v>0.61010788403826688</v>
      </c>
      <c r="CZ10" s="281">
        <f>TOTAL!DA20</f>
        <v>0.61580565507891938</v>
      </c>
      <c r="DA10" s="281">
        <f>TOTAL!DB20</f>
        <v>0.61809945705042091</v>
      </c>
      <c r="DB10" s="281">
        <f>TOTAL!DC20</f>
        <v>0.62208191369655896</v>
      </c>
      <c r="DC10" s="281">
        <f>TOTAL!DD20</f>
        <v>0.62412636901391949</v>
      </c>
      <c r="DD10" s="281">
        <f>TOTAL!DE20</f>
        <v>0.62937094399136173</v>
      </c>
      <c r="DE10" s="281">
        <f>TOTAL!DF20</f>
        <v>0.63403332109240607</v>
      </c>
      <c r="DF10" s="281">
        <f>TOTAL!DG20</f>
        <v>0.63255628293150246</v>
      </c>
      <c r="DG10" s="281">
        <f>TOTAL!DH20</f>
        <v>0.6385311556764024</v>
      </c>
      <c r="DH10" s="281">
        <f>TOTAL!DI20</f>
        <v>0.64114360115011126</v>
      </c>
      <c r="DI10" s="281">
        <f>TOTAL!DJ20</f>
        <v>0.64332443994050603</v>
      </c>
      <c r="DJ10" s="281">
        <f>TOTAL!DK20</f>
        <v>0.64542124720837502</v>
      </c>
      <c r="DK10" s="281">
        <f>TOTAL!DL20</f>
        <v>0.65212064619437182</v>
      </c>
      <c r="DL10" s="281">
        <f>TOTAL!DM20</f>
        <v>0.66466661125669813</v>
      </c>
      <c r="DM10" s="281">
        <f>TOTAL!DN20</f>
        <v>0.65755655742001895</v>
      </c>
      <c r="DN10" s="281">
        <f>TOTAL!DO20</f>
        <v>0.658583180537194</v>
      </c>
      <c r="DO10" s="281">
        <f>TOTAL!DP20</f>
        <v>0.66060432841544681</v>
      </c>
      <c r="DP10" s="281">
        <f>TOTAL!DQ20</f>
        <v>0.6646054554718579</v>
      </c>
      <c r="DQ10" s="281">
        <f>TOTAL!DR20</f>
        <v>0.66540368762345325</v>
      </c>
      <c r="DR10" s="281">
        <f>TOTAL!DS20</f>
        <v>0.66826240449720375</v>
      </c>
      <c r="DS10" s="281">
        <f>TOTAL!DT20</f>
        <v>0.6703643362277325</v>
      </c>
      <c r="DT10" s="281">
        <f>TOTAL!DU20</f>
        <v>0.67167854935481319</v>
      </c>
      <c r="DU10" s="281">
        <f>TOTAL!DV20</f>
        <v>0.67288273606039073</v>
      </c>
      <c r="DV10" s="281">
        <f>TOTAL!DW20</f>
        <v>0.67489133950889579</v>
      </c>
      <c r="DW10" s="281">
        <f>TOTAL!DX20</f>
        <v>0.68279046643011754</v>
      </c>
      <c r="DX10" s="281">
        <f>TOTAL!DY20</f>
        <v>0.68086503244278362</v>
      </c>
      <c r="DY10" s="281">
        <f>TOTAL!DZ20</f>
        <v>0.67584384331267411</v>
      </c>
      <c r="DZ10" s="281">
        <f>TOTAL!EA20</f>
        <v>0.67744455183699204</v>
      </c>
      <c r="EA10" s="281">
        <f>TOTAL!EB20</f>
        <v>0.67742182977269083</v>
      </c>
      <c r="EB10" s="281">
        <f>TOTAL!EC20</f>
        <v>0.67896612029991255</v>
      </c>
      <c r="EC10" s="281">
        <f>TOTAL!ED20</f>
        <v>0.67917682151577885</v>
      </c>
      <c r="ED10" s="281">
        <f>TOTAL!EE20</f>
        <v>0.6801157685325353</v>
      </c>
      <c r="EE10" s="281">
        <f>TOTAL!EF20</f>
        <v>0.68096986606754906</v>
      </c>
      <c r="EF10" s="281">
        <f>TOTAL!EG20</f>
        <v>0.68161557986404886</v>
      </c>
      <c r="EG10" s="281">
        <f>TOTAL!EH20</f>
        <v>0.68273227818056026</v>
      </c>
      <c r="EH10" s="281">
        <f>TOTAL!EI20</f>
        <v>0.68350648931063762</v>
      </c>
      <c r="EI10" s="281">
        <f>TOTAL!EJ20</f>
        <v>0.68726112032001319</v>
      </c>
      <c r="EJ10" s="281">
        <f>TOTAL!EK20</f>
        <v>0.68656489074167393</v>
      </c>
      <c r="EK10" s="281">
        <f>TOTAL!EL20</f>
        <v>0.68725852818925892</v>
      </c>
      <c r="EL10" s="281">
        <f>TOTAL!EM20</f>
        <v>0.68882081223732461</v>
      </c>
      <c r="EM10" s="281">
        <f>TOTAL!EN20</f>
        <v>0.68992571285614246</v>
      </c>
      <c r="EN10" s="281">
        <f>TOTAL!EO20</f>
        <v>0.69483524651831163</v>
      </c>
      <c r="EO10" s="281">
        <f>TOTAL!EP20</f>
        <v>0.6927025751728445</v>
      </c>
      <c r="EP10" s="281">
        <f>TOTAL!EQ20</f>
        <v>0.69197008709824825</v>
      </c>
      <c r="EQ10" s="281">
        <f>TOTAL!ER20</f>
        <v>0.69956532710077635</v>
      </c>
      <c r="ER10" s="281">
        <f>TOTAL!ES20</f>
        <v>0.70351680301000485</v>
      </c>
      <c r="ES10" s="281">
        <f>TOTAL!ET20</f>
        <v>0.70471872787670864</v>
      </c>
      <c r="ET10" s="281">
        <f>TOTAL!EU20</f>
        <v>0.70456732238630937</v>
      </c>
      <c r="EU10" s="281">
        <f>TOTAL!EV20</f>
        <v>0.70424556305020158</v>
      </c>
      <c r="EV10" s="281">
        <f>TOTAL!EW20</f>
        <v>0.70557455343703812</v>
      </c>
      <c r="EW10" s="281">
        <f>TOTAL!EX20</f>
        <v>0.70588705744000924</v>
      </c>
      <c r="EX10" s="281">
        <f>TOTAL!EY20</f>
        <v>0.70645158749182702</v>
      </c>
      <c r="EY10" s="281">
        <f>TOTAL!EZ20</f>
        <v>0.70654664889737329</v>
      </c>
      <c r="EZ10" s="281">
        <f>TOTAL!FA20</f>
        <v>0.70806194266569644</v>
      </c>
      <c r="FA10" s="281">
        <f>TOTAL!FB20</f>
        <v>0.7090065765150072</v>
      </c>
      <c r="FB10" s="281">
        <f>TOTAL!FC20</f>
        <v>0.70900698023295872</v>
      </c>
      <c r="FC10" s="281">
        <f>TOTAL!FD20</f>
        <v>0.70580027905122589</v>
      </c>
      <c r="FD10" s="281">
        <f>TOTAL!FE20</f>
        <v>0.70613042077568777</v>
      </c>
      <c r="FE10" s="281">
        <f>TOTAL!FF20</f>
        <v>0.70643097834761459</v>
      </c>
      <c r="FF10" s="281">
        <f>TOTAL!FG20</f>
        <v>0.70692161242715679</v>
      </c>
      <c r="FG10" s="281">
        <f>TOTAL!FH20</f>
        <v>0.71030483988763737</v>
      </c>
      <c r="FH10" s="281">
        <f>TOTAL!FI20</f>
        <v>0.71466882839264201</v>
      </c>
      <c r="FI10" s="281">
        <f>TOTAL!FJ20</f>
        <v>0.71931323234766165</v>
      </c>
      <c r="FJ10" s="281">
        <f>TOTAL!FK20</f>
        <v>0.72059107419825108</v>
      </c>
    </row>
    <row r="16" spans="1:166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J10"/>
  <sheetViews>
    <sheetView topLeftCell="A16" workbookViewId="0">
      <selection activeCell="P40" sqref="P40"/>
    </sheetView>
  </sheetViews>
  <sheetFormatPr defaultColWidth="9.109375" defaultRowHeight="13.2" x14ac:dyDescent="0.25"/>
  <cols>
    <col min="1" max="1" width="11.44140625" style="2" customWidth="1"/>
    <col min="2" max="2" width="10.6640625" style="2" customWidth="1"/>
    <col min="3" max="3" width="11" style="2" customWidth="1"/>
    <col min="4" max="16384" width="9.109375" style="2"/>
  </cols>
  <sheetData>
    <row r="1" spans="1:166" ht="21" x14ac:dyDescent="0.4">
      <c r="A1" s="589" t="s">
        <v>39</v>
      </c>
      <c r="B1" s="589"/>
      <c r="C1" s="589"/>
      <c r="D1" s="589"/>
      <c r="E1" s="589"/>
      <c r="F1" s="589"/>
      <c r="G1" s="589"/>
      <c r="H1" s="589"/>
    </row>
    <row r="2" spans="1:166" ht="15.6" x14ac:dyDescent="0.3">
      <c r="B2" s="43"/>
      <c r="C2" s="43"/>
      <c r="D2" s="43"/>
      <c r="E2" s="43"/>
      <c r="F2" s="43"/>
    </row>
    <row r="3" spans="1:166" x14ac:dyDescent="0.25">
      <c r="Z3" s="2">
        <v>2004</v>
      </c>
    </row>
    <row r="4" spans="1:166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</row>
    <row r="5" spans="1:166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0.82360837869178594</v>
      </c>
    </row>
    <row r="6" spans="1:166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</row>
    <row r="7" spans="1:166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</row>
    <row r="8" spans="1:166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</row>
    <row r="9" spans="1:166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</row>
    <row r="10" spans="1:166" s="1" customFormat="1" x14ac:dyDescent="0.25">
      <c r="A10" s="46" t="s">
        <v>9</v>
      </c>
      <c r="B10" s="47">
        <f>TOTAL!C65</f>
        <v>4.7214260682664676E-2</v>
      </c>
      <c r="C10" s="47">
        <f>TOTAL!D65</f>
        <v>0.12505325254843808</v>
      </c>
      <c r="D10" s="47">
        <f>TOTAL!E65</f>
        <v>0.19579453604255728</v>
      </c>
      <c r="E10" s="47">
        <f>TOTAL!F65</f>
        <v>0.21494588605608242</v>
      </c>
      <c r="F10" s="47">
        <f>TOTAL!G65</f>
        <v>0.22213246651500632</v>
      </c>
      <c r="G10" s="47">
        <f>TOTAL!H65</f>
        <v>0.25772701842984302</v>
      </c>
      <c r="H10" s="47">
        <f>TOTAL!I65</f>
        <v>0.27278282349824973</v>
      </c>
      <c r="I10" s="47">
        <f>TOTAL!J65</f>
        <v>0.26142754613570113</v>
      </c>
      <c r="J10" s="47">
        <f>TOTAL!K65</f>
        <v>0.29578533384234923</v>
      </c>
      <c r="K10" s="47">
        <f>TOTAL!L65</f>
        <v>0.32809134994642253</v>
      </c>
      <c r="L10" s="47">
        <f>TOTAL!M65</f>
        <v>0.28055662169265294</v>
      </c>
      <c r="M10" s="47">
        <f>TOTAL!N65</f>
        <v>0.33037225751939375</v>
      </c>
      <c r="N10" s="47">
        <f>TOTAL!O65</f>
        <v>0.34028928650361351</v>
      </c>
      <c r="O10" s="47">
        <f>TOTAL!P65</f>
        <v>0.35654636843014503</v>
      </c>
      <c r="P10" s="47">
        <f>TOTAL!Q65</f>
        <v>0.37992291126061006</v>
      </c>
      <c r="Q10" s="47">
        <f>TOTAL!R65</f>
        <v>0.35652799958712833</v>
      </c>
      <c r="R10" s="47">
        <f>TOTAL!S65</f>
        <v>0.36180213688507079</v>
      </c>
      <c r="S10" s="47">
        <f>TOTAL!T65</f>
        <v>0.3629535493543915</v>
      </c>
      <c r="T10" s="47">
        <f>TOTAL!U65</f>
        <v>0.38273008394946201</v>
      </c>
      <c r="U10" s="47">
        <f>TOTAL!V65</f>
        <v>0.38721381076122535</v>
      </c>
      <c r="V10" s="47">
        <f>TOTAL!W65</f>
        <v>0.39980434581891122</v>
      </c>
      <c r="W10" s="47">
        <f>TOTAL!X65</f>
        <v>0.41228533378360765</v>
      </c>
      <c r="X10" s="47">
        <f>TOTAL!Y65</f>
        <v>0.42446081014107484</v>
      </c>
      <c r="Y10" s="47">
        <f>TOTAL!Z65</f>
        <v>0.44127759772092628</v>
      </c>
      <c r="Z10" s="47">
        <f>TOTAL!AA65</f>
        <v>0.44307616266734945</v>
      </c>
      <c r="AA10" s="47">
        <f>TOTAL!AB65</f>
        <v>0.44416689936524123</v>
      </c>
      <c r="AB10" s="47">
        <f>TOTAL!AC65</f>
        <v>0.45215548458310489</v>
      </c>
      <c r="AC10" s="47">
        <f>TOTAL!AD65</f>
        <v>0.47187687919161958</v>
      </c>
      <c r="AD10" s="47">
        <f>TOTAL!AE65</f>
        <v>0.47710511906744124</v>
      </c>
      <c r="AE10" s="47">
        <f>TOTAL!AF65</f>
        <v>0.48683216228699211</v>
      </c>
      <c r="AF10" s="47">
        <f>TOTAL!AG65</f>
        <v>0.50358960306602407</v>
      </c>
      <c r="AG10" s="47">
        <f>TOTAL!AH65</f>
        <v>0.51808594236014183</v>
      </c>
      <c r="AH10" s="47">
        <f>TOTAL!AI65</f>
        <v>0.53128446506026716</v>
      </c>
      <c r="AI10" s="47">
        <f>TOTAL!AJ65</f>
        <v>0.5448246241053829</v>
      </c>
      <c r="AJ10" s="47">
        <f>TOTAL!AK65</f>
        <v>0.55817831082373148</v>
      </c>
      <c r="AK10" s="47">
        <f>TOTAL!AL65</f>
        <v>0.55480325974052414</v>
      </c>
      <c r="AL10" s="47">
        <f>TOTAL!AM65</f>
        <v>0.5599371026858726</v>
      </c>
      <c r="AM10" s="47">
        <f>TOTAL!AN65</f>
        <v>0.5782511022180078</v>
      </c>
      <c r="AN10" s="47">
        <f>TOTAL!AO65</f>
        <v>0.59710167936007597</v>
      </c>
      <c r="AO10" s="47">
        <f>TOTAL!AP65</f>
        <v>0.60882166374972446</v>
      </c>
      <c r="AP10" s="47">
        <f>TOTAL!AQ65</f>
        <v>0.61790082979160388</v>
      </c>
      <c r="AQ10" s="47">
        <f>TOTAL!AR65</f>
        <v>0.62097532679635636</v>
      </c>
      <c r="AR10" s="47">
        <f>TOTAL!AS65</f>
        <v>0.62798287907169414</v>
      </c>
      <c r="AS10" s="47">
        <f>TOTAL!AT65</f>
        <v>0.64289235478010787</v>
      </c>
      <c r="AT10" s="47">
        <f>TOTAL!AU65</f>
        <v>0.65160007853157675</v>
      </c>
      <c r="AU10" s="47">
        <f>TOTAL!AV65</f>
        <v>0.65309805877635441</v>
      </c>
      <c r="AV10" s="47">
        <f>TOTAL!AW65</f>
        <v>0.65911595881256424</v>
      </c>
      <c r="AW10" s="47">
        <f>TOTAL!AX65</f>
        <v>0.65386774874349973</v>
      </c>
      <c r="AX10" s="47">
        <f>TOTAL!AY65</f>
        <v>0.65706384140151597</v>
      </c>
      <c r="AY10" s="47">
        <f>TOTAL!AZ65</f>
        <v>0.65532560422571118</v>
      </c>
      <c r="AZ10" s="47">
        <f>TOTAL!BA65</f>
        <v>0.66406427679654478</v>
      </c>
      <c r="BA10" s="47">
        <f>TOTAL!BB65</f>
        <v>0.66362069424314341</v>
      </c>
      <c r="BB10" s="47">
        <f>TOTAL!BC65</f>
        <v>0.66424069010457198</v>
      </c>
      <c r="BC10" s="47">
        <f>TOTAL!BD65</f>
        <v>0.66574292815898051</v>
      </c>
      <c r="BD10" s="47">
        <f>TOTAL!BE65</f>
        <v>0.66843592258869911</v>
      </c>
      <c r="BE10" s="47">
        <f>TOTAL!BF65</f>
        <v>0.6679884018591552</v>
      </c>
      <c r="BF10" s="47">
        <f>TOTAL!BG65</f>
        <v>0.6747556677242339</v>
      </c>
      <c r="BG10" s="47">
        <f>TOTAL!BH65</f>
        <v>0.68896268317601006</v>
      </c>
      <c r="BH10" s="47">
        <f>TOTAL!BI65</f>
        <v>0.69431681368767173</v>
      </c>
      <c r="BI10" s="47">
        <f>TOTAL!BJ65</f>
        <v>0.696597232265042</v>
      </c>
      <c r="BJ10" s="47">
        <f>TOTAL!BK65</f>
        <v>0.68493101467805584</v>
      </c>
      <c r="BK10" s="47">
        <f>TOTAL!BL65</f>
        <v>0.68489536184355393</v>
      </c>
      <c r="BL10" s="47">
        <f>TOTAL!BM65</f>
        <v>0.69091733595332194</v>
      </c>
      <c r="BM10" s="47">
        <f>TOTAL!BN65</f>
        <v>0.69792821270078642</v>
      </c>
      <c r="BN10" s="47">
        <f>TOTAL!BO65</f>
        <v>0.70177461612460734</v>
      </c>
      <c r="BO10" s="47">
        <f>TOTAL!BP65</f>
        <v>0.70029823119862566</v>
      </c>
      <c r="BP10" s="47">
        <f>TOTAL!BQ65</f>
        <v>0.69707379241198941</v>
      </c>
      <c r="BQ10" s="47">
        <f>TOTAL!BR65</f>
        <v>0.69636912985026012</v>
      </c>
      <c r="BR10" s="47">
        <f>TOTAL!BS65</f>
        <v>0.69904379547068585</v>
      </c>
      <c r="BS10" s="47">
        <f>TOTAL!BT65</f>
        <v>0.70058153179880367</v>
      </c>
      <c r="BT10" s="47">
        <f>TOTAL!BU65</f>
        <v>0.70511109118992255</v>
      </c>
      <c r="BU10" s="47">
        <f>TOTAL!BV65</f>
        <v>0.70856863037822981</v>
      </c>
      <c r="BV10" s="47">
        <f>TOTAL!BW65</f>
        <v>0.70869574166604643</v>
      </c>
      <c r="BW10" s="47">
        <f>TOTAL!BX65</f>
        <v>0.70581163723513529</v>
      </c>
      <c r="BX10" s="47">
        <f>TOTAL!BY65</f>
        <v>0.7116565607601899</v>
      </c>
      <c r="BY10" s="47">
        <f>TOTAL!BZ65</f>
        <v>0.71462008805103838</v>
      </c>
      <c r="BZ10" s="47">
        <f>TOTAL!CA65</f>
        <v>0.71523707329828479</v>
      </c>
      <c r="CA10" s="47">
        <f>TOTAL!CB65</f>
        <v>0.72281843211299601</v>
      </c>
      <c r="CB10" s="47">
        <f>TOTAL!CC65</f>
        <v>0.71481262878672791</v>
      </c>
      <c r="CC10" s="47">
        <f>TOTAL!CD65</f>
        <v>0.71273267086581082</v>
      </c>
      <c r="CD10" s="47">
        <f>TOTAL!CE65</f>
        <v>0.71821880183750419</v>
      </c>
      <c r="CE10" s="47">
        <f>TOTAL!CF65</f>
        <v>0.73384641290223429</v>
      </c>
      <c r="CF10" s="47">
        <f>TOTAL!CG65</f>
        <v>0.71826413515995824</v>
      </c>
      <c r="CG10" s="47">
        <f>TOTAL!CH65</f>
        <v>0.72444170377128125</v>
      </c>
      <c r="CH10" s="47">
        <f>TOTAL!CI65</f>
        <v>0.72167795731275786</v>
      </c>
      <c r="CI10" s="47">
        <f>TOTAL!CJ65</f>
        <v>0.72409555692088978</v>
      </c>
      <c r="CJ10" s="47">
        <f>TOTAL!CK65</f>
        <v>0.73298374232273578</v>
      </c>
      <c r="CK10" s="47">
        <f>TOTAL!CL65</f>
        <v>0.73527819375675374</v>
      </c>
      <c r="CL10" s="47">
        <f>TOTAL!CM65</f>
        <v>0.74042182382173372</v>
      </c>
      <c r="CM10" s="47">
        <f>TOTAL!CN65</f>
        <v>0.7437435851878671</v>
      </c>
      <c r="CN10" s="47">
        <f>TOTAL!CO65</f>
        <v>0.74286457903778758</v>
      </c>
      <c r="CO10" s="47">
        <f>TOTAL!CP65</f>
        <v>0.7464304703882193</v>
      </c>
      <c r="CP10" s="47">
        <f>TOTAL!CQ65</f>
        <v>0.75647557394798448</v>
      </c>
      <c r="CQ10" s="281">
        <f>TOTAL!CR65</f>
        <v>0.76177613522879484</v>
      </c>
      <c r="CR10" s="281">
        <f>TOTAL!CS65</f>
        <v>0.76325692455905492</v>
      </c>
      <c r="CS10" s="281">
        <f>TOTAL!CT65</f>
        <v>0.7653788648592702</v>
      </c>
      <c r="CT10" s="281">
        <f>TOTAL!CU65</f>
        <v>0.75587078669876184</v>
      </c>
      <c r="CU10" s="281">
        <f>TOTAL!CV65</f>
        <v>0.76120193840342476</v>
      </c>
      <c r="CV10" s="281">
        <f>TOTAL!CW65</f>
        <v>0.76414006250485222</v>
      </c>
      <c r="CW10" s="281">
        <f>TOTAL!CX65</f>
        <v>0.76857311931096128</v>
      </c>
      <c r="CX10" s="281">
        <f>TOTAL!CY65</f>
        <v>0.77448099263396153</v>
      </c>
      <c r="CY10" s="281">
        <f>TOTAL!CZ65</f>
        <v>0.7736204014251542</v>
      </c>
      <c r="CZ10" s="281">
        <f>TOTAL!DA65</f>
        <v>0.77472389511043349</v>
      </c>
      <c r="DA10" s="281">
        <f>TOTAL!DB65</f>
        <v>0.77510052967169074</v>
      </c>
      <c r="DB10" s="281">
        <f>TOTAL!DC65</f>
        <v>0.77947169864846955</v>
      </c>
      <c r="DC10" s="281">
        <f>TOTAL!DD65</f>
        <v>0.78728908394906449</v>
      </c>
      <c r="DD10" s="281">
        <f>TOTAL!DE65</f>
        <v>0.78504222019711201</v>
      </c>
      <c r="DE10" s="281">
        <f>TOTAL!DF65</f>
        <v>0.78742797470820725</v>
      </c>
      <c r="DF10" s="281">
        <f>TOTAL!DG65</f>
        <v>0.78266479391625443</v>
      </c>
      <c r="DG10" s="281">
        <f>TOTAL!DH65</f>
        <v>0.78463546141351304</v>
      </c>
      <c r="DH10" s="281">
        <f>TOTAL!DI65</f>
        <v>0.79340303828451486</v>
      </c>
      <c r="DI10" s="281">
        <f>TOTAL!DJ65</f>
        <v>0.79745991143569972</v>
      </c>
      <c r="DJ10" s="281">
        <f>TOTAL!DK65</f>
        <v>0.80064168483989151</v>
      </c>
      <c r="DK10" s="281">
        <f>TOTAL!DL65</f>
        <v>0.80476321118203353</v>
      </c>
      <c r="DL10" s="281">
        <f>TOTAL!DM65</f>
        <v>0.80140749725742111</v>
      </c>
      <c r="DM10" s="281">
        <f>TOTAL!DN65</f>
        <v>0.80239438009454711</v>
      </c>
      <c r="DN10" s="281">
        <f>TOTAL!DO65</f>
        <v>0.8028787180292406</v>
      </c>
      <c r="DO10" s="281">
        <f>TOTAL!DP65</f>
        <v>0.80442143329322047</v>
      </c>
      <c r="DP10" s="281">
        <f>TOTAL!DQ65</f>
        <v>0.80775138664489132</v>
      </c>
      <c r="DQ10" s="281">
        <f>TOTAL!DR65</f>
        <v>0.80665560179440976</v>
      </c>
      <c r="DR10" s="281">
        <f>TOTAL!DS65</f>
        <v>0.80506406760922122</v>
      </c>
      <c r="DS10" s="281">
        <f>TOTAL!DT65</f>
        <v>0.80858692315550307</v>
      </c>
      <c r="DT10" s="281">
        <f>TOTAL!DU65</f>
        <v>0.81183238182499196</v>
      </c>
      <c r="DU10" s="281">
        <f>TOTAL!DV65</f>
        <v>0.81379819838303924</v>
      </c>
      <c r="DV10" s="281">
        <f>TOTAL!DW65</f>
        <v>0.8154383319889863</v>
      </c>
      <c r="DW10" s="281">
        <f>TOTAL!DX65</f>
        <v>0.81704835166431511</v>
      </c>
      <c r="DX10" s="281">
        <f>TOTAL!DY65</f>
        <v>0.81848176878273504</v>
      </c>
      <c r="DY10" s="281">
        <f>TOTAL!DZ65</f>
        <v>0.81691063183468138</v>
      </c>
      <c r="DZ10" s="281">
        <f>TOTAL!EA65</f>
        <v>0.81366039199988183</v>
      </c>
      <c r="EA10" s="281">
        <f>TOTAL!EB65</f>
        <v>0.81217662412007219</v>
      </c>
      <c r="EB10" s="281">
        <f>TOTAL!EC65</f>
        <v>0.81170382431038335</v>
      </c>
      <c r="EC10" s="281">
        <f>TOTAL!ED65</f>
        <v>0.81265727165802171</v>
      </c>
      <c r="ED10" s="281">
        <f>TOTAL!EE65</f>
        <v>0.81041939450836931</v>
      </c>
      <c r="EE10" s="281">
        <f>TOTAL!EF65</f>
        <v>0.81581747662185344</v>
      </c>
      <c r="EF10" s="281">
        <f>TOTAL!EG65</f>
        <v>0.81678968063126389</v>
      </c>
      <c r="EG10" s="281">
        <f>TOTAL!EH65</f>
        <v>0.82090010421129622</v>
      </c>
      <c r="EH10" s="281">
        <f>TOTAL!EI65</f>
        <v>0.82048403413881077</v>
      </c>
      <c r="EI10" s="281">
        <f>TOTAL!EJ65</f>
        <v>0.82506885672426611</v>
      </c>
      <c r="EJ10" s="281">
        <f>TOTAL!EK65</f>
        <v>0.827716435259369</v>
      </c>
      <c r="EK10" s="281">
        <f>TOTAL!EL65</f>
        <v>0.8282472336933987</v>
      </c>
      <c r="EL10" s="281">
        <f>TOTAL!EM65</f>
        <v>0.82868859491606428</v>
      </c>
      <c r="EM10" s="281">
        <f>TOTAL!EN65</f>
        <v>0.83206589450353285</v>
      </c>
      <c r="EN10" s="281">
        <f>TOTAL!EO65</f>
        <v>0.83184456910043503</v>
      </c>
      <c r="EO10" s="281">
        <f>TOTAL!EP65</f>
        <v>0.8330278882344313</v>
      </c>
      <c r="EP10" s="281">
        <f>TOTAL!EQ65</f>
        <v>0.82886578516752174</v>
      </c>
      <c r="EQ10" s="281">
        <f>TOTAL!ER65</f>
        <v>0.83468125625731449</v>
      </c>
      <c r="ER10" s="281">
        <f>TOTAL!ES65</f>
        <v>0.83901290343433998</v>
      </c>
      <c r="ES10" s="281">
        <f>TOTAL!ET65</f>
        <v>0.84326123028314592</v>
      </c>
      <c r="ET10" s="281">
        <f>TOTAL!EU65</f>
        <v>0.84010523573288953</v>
      </c>
      <c r="EU10" s="281">
        <f>TOTAL!EV65</f>
        <v>0.84092540054554243</v>
      </c>
      <c r="EV10" s="281">
        <f>TOTAL!EW65</f>
        <v>0.83811451364082123</v>
      </c>
      <c r="EW10" s="281">
        <f>TOTAL!EX65</f>
        <v>0.83614752245997526</v>
      </c>
      <c r="EX10" s="281">
        <f>TOTAL!EY65</f>
        <v>0.83723333372555131</v>
      </c>
      <c r="EY10" s="281">
        <f>TOTAL!EZ65</f>
        <v>0.8360055862140221</v>
      </c>
      <c r="EZ10" s="281">
        <f>TOTAL!FA65</f>
        <v>0.83594677206154966</v>
      </c>
      <c r="FA10" s="281">
        <f>TOTAL!FB65</f>
        <v>0.83705481573873608</v>
      </c>
      <c r="FB10" s="281">
        <f>TOTAL!FC65</f>
        <v>0.83358750208447374</v>
      </c>
      <c r="FC10" s="281">
        <f>TOTAL!FD65</f>
        <v>0.83338731967440394</v>
      </c>
      <c r="FD10" s="281">
        <f>TOTAL!FE65</f>
        <v>0.83513887780484319</v>
      </c>
      <c r="FE10" s="281">
        <f>TOTAL!FF65</f>
        <v>0.83949233858380889</v>
      </c>
      <c r="FF10" s="281">
        <f>TOTAL!FG65</f>
        <v>0.83935016869854739</v>
      </c>
      <c r="FG10" s="281">
        <f>TOTAL!FH65</f>
        <v>0.84118508546044612</v>
      </c>
      <c r="FH10" s="281">
        <f>TOTAL!FI65</f>
        <v>0.83633634340314855</v>
      </c>
      <c r="FI10" s="281">
        <f>TOTAL!FJ65</f>
        <v>0.8348847769965726</v>
      </c>
      <c r="FJ10" s="281">
        <f>TOTAL!FK65</f>
        <v>0.83954463440228666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zoomScaleNormal="100" workbookViewId="0">
      <pane xSplit="1" topLeftCell="L1" activePane="topRight" state="frozen"/>
      <selection activeCell="EB37" sqref="EB37"/>
      <selection pane="topRight" activeCell="P26" sqref="P26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592" t="s">
        <v>37</v>
      </c>
      <c r="D1" s="593"/>
      <c r="E1" s="593"/>
      <c r="F1" s="593"/>
      <c r="G1" s="593"/>
      <c r="H1" s="593"/>
      <c r="I1" s="593"/>
      <c r="J1" s="593"/>
      <c r="K1" s="593"/>
    </row>
    <row r="2" spans="1:13" x14ac:dyDescent="0.25">
      <c r="A2" s="2"/>
      <c r="C2" s="593"/>
      <c r="D2" s="593"/>
      <c r="E2" s="593"/>
      <c r="F2" s="593"/>
      <c r="G2" s="593"/>
      <c r="H2" s="593"/>
      <c r="I2" s="593"/>
      <c r="J2" s="593"/>
      <c r="K2" s="593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7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workbookViewId="0">
      <selection activeCell="J35" sqref="J35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590" t="s">
        <v>38</v>
      </c>
      <c r="B1" s="591"/>
      <c r="C1" s="591"/>
      <c r="D1" s="591"/>
      <c r="E1" s="591"/>
      <c r="F1" s="591"/>
      <c r="G1" s="591"/>
      <c r="H1" s="591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J13"/>
  <sheetViews>
    <sheetView topLeftCell="EV1" workbookViewId="0">
      <selection activeCell="FJ23" sqref="FJ23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66" ht="17.399999999999999" x14ac:dyDescent="0.3">
      <c r="A1" s="588" t="s">
        <v>41</v>
      </c>
      <c r="B1" s="588"/>
      <c r="C1" s="588"/>
      <c r="D1" s="588"/>
      <c r="E1" s="588"/>
      <c r="F1" s="588"/>
      <c r="G1" s="588"/>
      <c r="H1" s="588"/>
    </row>
    <row r="4" spans="1:166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</row>
    <row r="5" spans="1:166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</row>
    <row r="6" spans="1:166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</row>
    <row r="7" spans="1:166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</row>
    <row r="8" spans="1:166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</row>
    <row r="9" spans="1:166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</row>
    <row r="12" spans="1:166" x14ac:dyDescent="0.25">
      <c r="EM12" s="508"/>
      <c r="EN12" s="508"/>
      <c r="EO12" s="508"/>
      <c r="EP12" s="508"/>
      <c r="EQ12" s="508"/>
      <c r="ER12" s="508"/>
      <c r="ES12" s="508"/>
    </row>
    <row r="13" spans="1:166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N1930"/>
  <sheetViews>
    <sheetView zoomScaleNormal="100" workbookViewId="0">
      <pane xSplit="2" ySplit="5" topLeftCell="EY39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1.5546875" style="2" customWidth="1"/>
    <col min="2" max="2" width="31.2187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2187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7773437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2187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21875" style="2" customWidth="1"/>
    <col min="155" max="155" width="11" style="2" customWidth="1"/>
    <col min="156" max="157" width="10.2187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77734375" style="2" customWidth="1"/>
    <col min="167" max="167" width="11.5546875" style="2" customWidth="1"/>
    <col min="168" max="16384" width="9.109375" style="2"/>
  </cols>
  <sheetData>
    <row r="1" spans="2:170" ht="13.5" customHeight="1" x14ac:dyDescent="0.25">
      <c r="ED1" s="302" t="s">
        <v>95</v>
      </c>
    </row>
    <row r="2" spans="2:170" ht="13.5" customHeight="1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ht="13.5" customHeight="1" thickBot="1" x14ac:dyDescent="0.3">
      <c r="B3" s="2"/>
      <c r="C3" s="566" t="s">
        <v>46</v>
      </c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 t="s">
        <v>46</v>
      </c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 t="s">
        <v>23</v>
      </c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 t="s">
        <v>46</v>
      </c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 t="s">
        <v>46</v>
      </c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 t="s">
        <v>46</v>
      </c>
      <c r="BL3" s="566"/>
      <c r="BM3" s="566"/>
      <c r="BN3" s="566"/>
      <c r="BO3" s="566"/>
      <c r="BP3" s="566"/>
      <c r="BQ3" s="566"/>
      <c r="BR3" s="566"/>
      <c r="BS3" s="566"/>
      <c r="BT3" s="566"/>
      <c r="BU3" s="566"/>
      <c r="BV3" s="566"/>
      <c r="BW3" s="557" t="s">
        <v>23</v>
      </c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 t="s">
        <v>23</v>
      </c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 t="s">
        <v>23</v>
      </c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66" t="s">
        <v>23</v>
      </c>
      <c r="DH3" s="566"/>
      <c r="DI3" s="566"/>
      <c r="DJ3" s="566"/>
      <c r="DK3" s="566"/>
      <c r="DL3" s="566"/>
      <c r="DM3" s="566"/>
      <c r="DN3" s="566"/>
      <c r="DO3" s="566"/>
      <c r="DP3" s="566"/>
      <c r="DQ3" s="566"/>
      <c r="DR3" s="566"/>
      <c r="DS3" s="566" t="s">
        <v>46</v>
      </c>
      <c r="DT3" s="566"/>
      <c r="DU3" s="566"/>
      <c r="DV3" s="566"/>
      <c r="DW3" s="566"/>
      <c r="DX3" s="566"/>
      <c r="DY3" s="566"/>
      <c r="DZ3" s="566"/>
      <c r="EA3" s="566"/>
      <c r="EB3" s="566"/>
      <c r="EC3" s="566"/>
      <c r="ED3" s="566"/>
      <c r="EE3" s="566" t="s">
        <v>46</v>
      </c>
      <c r="EF3" s="566"/>
      <c r="EG3" s="566"/>
      <c r="EH3" s="566"/>
      <c r="EI3" s="566"/>
      <c r="EJ3" s="566"/>
      <c r="EK3" s="566"/>
      <c r="EL3" s="566"/>
      <c r="EM3" s="566"/>
      <c r="EN3" s="566"/>
      <c r="EO3" s="566"/>
      <c r="EP3" s="566"/>
      <c r="EQ3" s="566" t="s">
        <v>46</v>
      </c>
      <c r="ER3" s="566"/>
      <c r="ES3" s="566"/>
      <c r="ET3" s="566"/>
      <c r="EU3" s="566"/>
      <c r="EV3" s="566"/>
      <c r="EW3" s="566"/>
      <c r="EX3" s="566"/>
      <c r="EY3" s="566"/>
      <c r="EZ3" s="566"/>
      <c r="FA3" s="566"/>
      <c r="FB3" s="566"/>
      <c r="FC3" s="566" t="s">
        <v>46</v>
      </c>
      <c r="FD3" s="566"/>
      <c r="FE3" s="566"/>
      <c r="FF3" s="566"/>
      <c r="FG3" s="566"/>
      <c r="FH3" s="566"/>
      <c r="FI3" s="566"/>
      <c r="FJ3" s="566"/>
      <c r="FK3" s="566"/>
      <c r="FL3" s="566"/>
      <c r="FM3" s="566"/>
      <c r="FN3" s="566"/>
    </row>
    <row r="4" spans="2:170" s="263" customFormat="1" ht="13.5" customHeight="1" thickBot="1" x14ac:dyDescent="0.3">
      <c r="C4" s="567">
        <v>2002</v>
      </c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9"/>
      <c r="O4" s="567">
        <v>2003</v>
      </c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9"/>
      <c r="AA4" s="567">
        <v>2004</v>
      </c>
      <c r="AB4" s="568"/>
      <c r="AC4" s="568"/>
      <c r="AD4" s="568"/>
      <c r="AE4" s="568"/>
      <c r="AF4" s="568"/>
      <c r="AG4" s="568"/>
      <c r="AH4" s="568"/>
      <c r="AI4" s="568"/>
      <c r="AJ4" s="568"/>
      <c r="AK4" s="568"/>
      <c r="AL4" s="569"/>
      <c r="AM4" s="567">
        <v>2005</v>
      </c>
      <c r="AN4" s="568"/>
      <c r="AO4" s="568"/>
      <c r="AP4" s="568"/>
      <c r="AQ4" s="568"/>
      <c r="AR4" s="568"/>
      <c r="AS4" s="568"/>
      <c r="AT4" s="568"/>
      <c r="AU4" s="568"/>
      <c r="AV4" s="568"/>
      <c r="AW4" s="568"/>
      <c r="AX4" s="569"/>
      <c r="AY4" s="567">
        <v>2006</v>
      </c>
      <c r="AZ4" s="568"/>
      <c r="BA4" s="568"/>
      <c r="BB4" s="568"/>
      <c r="BC4" s="568"/>
      <c r="BD4" s="568"/>
      <c r="BE4" s="568"/>
      <c r="BF4" s="568"/>
      <c r="BG4" s="568"/>
      <c r="BH4" s="568"/>
      <c r="BI4" s="568"/>
      <c r="BJ4" s="569"/>
      <c r="BK4" s="567">
        <v>2007</v>
      </c>
      <c r="BL4" s="568"/>
      <c r="BM4" s="568"/>
      <c r="BN4" s="568"/>
      <c r="BO4" s="568"/>
      <c r="BP4" s="568"/>
      <c r="BQ4" s="568"/>
      <c r="BR4" s="568"/>
      <c r="BS4" s="568"/>
      <c r="BT4" s="568"/>
      <c r="BU4" s="568"/>
      <c r="BV4" s="569"/>
      <c r="BW4" s="567">
        <v>2008</v>
      </c>
      <c r="BX4" s="568"/>
      <c r="BY4" s="568"/>
      <c r="BZ4" s="568"/>
      <c r="CA4" s="568"/>
      <c r="CB4" s="568"/>
      <c r="CC4" s="568"/>
      <c r="CD4" s="568"/>
      <c r="CE4" s="568"/>
      <c r="CF4" s="568"/>
      <c r="CG4" s="568"/>
      <c r="CH4" s="569"/>
      <c r="CI4" s="554">
        <v>2009</v>
      </c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6"/>
      <c r="CU4" s="559">
        <v>2010</v>
      </c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72"/>
      <c r="DG4" s="575">
        <v>2011</v>
      </c>
      <c r="DH4" s="576"/>
      <c r="DI4" s="576"/>
      <c r="DJ4" s="576"/>
      <c r="DK4" s="576"/>
      <c r="DL4" s="576"/>
      <c r="DM4" s="576"/>
      <c r="DN4" s="576"/>
      <c r="DO4" s="576"/>
      <c r="DP4" s="576"/>
      <c r="DQ4" s="576"/>
      <c r="DR4" s="577"/>
      <c r="DS4" s="575">
        <v>2012</v>
      </c>
      <c r="DT4" s="576"/>
      <c r="DU4" s="576"/>
      <c r="DV4" s="576"/>
      <c r="DW4" s="576"/>
      <c r="DX4" s="576"/>
      <c r="DY4" s="576"/>
      <c r="DZ4" s="576"/>
      <c r="EA4" s="576"/>
      <c r="EB4" s="576"/>
      <c r="EC4" s="576"/>
      <c r="ED4" s="577"/>
      <c r="EE4" s="554">
        <v>2013</v>
      </c>
      <c r="EF4" s="555"/>
      <c r="EG4" s="555"/>
      <c r="EH4" s="555"/>
      <c r="EI4" s="555"/>
      <c r="EJ4" s="555"/>
      <c r="EK4" s="555"/>
      <c r="EL4" s="555"/>
      <c r="EM4" s="555"/>
      <c r="EN4" s="555"/>
      <c r="EO4" s="555"/>
      <c r="EP4" s="556"/>
      <c r="EQ4" s="554">
        <v>2014</v>
      </c>
      <c r="ER4" s="555"/>
      <c r="ES4" s="555"/>
      <c r="ET4" s="555"/>
      <c r="EU4" s="555"/>
      <c r="EV4" s="555"/>
      <c r="EW4" s="555"/>
      <c r="EX4" s="555"/>
      <c r="EY4" s="555"/>
      <c r="EZ4" s="555"/>
      <c r="FA4" s="555"/>
      <c r="FB4" s="556"/>
      <c r="FC4" s="554">
        <v>2015</v>
      </c>
      <c r="FD4" s="555"/>
      <c r="FE4" s="555"/>
      <c r="FF4" s="555"/>
      <c r="FG4" s="555"/>
      <c r="FH4" s="555"/>
      <c r="FI4" s="555"/>
      <c r="FJ4" s="555"/>
      <c r="FK4" s="555"/>
      <c r="FL4" s="555"/>
      <c r="FM4" s="555"/>
      <c r="FN4" s="556"/>
    </row>
    <row r="5" spans="2:170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</row>
    <row r="6" spans="2:170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70" t="s">
        <v>90</v>
      </c>
      <c r="CD6" s="570"/>
      <c r="CE6" s="570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70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571"/>
      <c r="CD7" s="571"/>
      <c r="CE7" s="571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70" ht="13.5" customHeight="1" x14ac:dyDescent="0.25">
      <c r="B8" s="3" t="s">
        <v>1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</row>
    <row r="9" spans="2:170" ht="13.5" customHeight="1" thickBot="1" x14ac:dyDescent="0.3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</row>
    <row r="10" spans="2:170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K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</row>
    <row r="11" spans="2:170" ht="13.5" customHeight="1" x14ac:dyDescent="0.25">
      <c r="B11" s="3" t="s">
        <v>10</v>
      </c>
      <c r="C11" s="26">
        <f t="shared" ref="C11:H11" si="17">SUM(C8)/C10</f>
        <v>0.97452382519915526</v>
      </c>
      <c r="D11" s="26">
        <f t="shared" si="17"/>
        <v>0.96317791625997951</v>
      </c>
      <c r="E11" s="14">
        <f t="shared" si="17"/>
        <v>0.96886539238296265</v>
      </c>
      <c r="F11" s="14">
        <f t="shared" si="17"/>
        <v>0.9672862187129474</v>
      </c>
      <c r="G11" s="14">
        <f t="shared" si="17"/>
        <v>0.95685513865552774</v>
      </c>
      <c r="H11" s="14">
        <f t="shared" si="17"/>
        <v>0.94238497564982915</v>
      </c>
      <c r="I11" s="14">
        <f t="shared" ref="I11:Q11" si="18">SUM(I8)/I10</f>
        <v>0.94624554082032708</v>
      </c>
      <c r="J11" s="14">
        <f t="shared" si="18"/>
        <v>0.9110777693778398</v>
      </c>
      <c r="K11" s="36">
        <f t="shared" si="18"/>
        <v>0.90642666485035339</v>
      </c>
      <c r="L11" s="14">
        <f t="shared" si="18"/>
        <v>0.90438235810929535</v>
      </c>
      <c r="M11" s="14">
        <f t="shared" si="18"/>
        <v>0.90417301097240499</v>
      </c>
      <c r="N11" s="23">
        <f t="shared" si="18"/>
        <v>0.90318627607170399</v>
      </c>
      <c r="O11" s="36">
        <f t="shared" si="18"/>
        <v>0.90042023610231015</v>
      </c>
      <c r="P11" s="36">
        <f t="shared" si="18"/>
        <v>0.89899673879763653</v>
      </c>
      <c r="Q11" s="14">
        <f t="shared" si="18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19">SUM(U8)/U10</f>
        <v>0.89084072774098377</v>
      </c>
      <c r="V11" s="14">
        <f t="shared" si="19"/>
        <v>0.88788036020503058</v>
      </c>
      <c r="W11" s="14">
        <f t="shared" si="19"/>
        <v>0.88289609395071855</v>
      </c>
      <c r="X11" s="14">
        <f t="shared" si="19"/>
        <v>0.87702111388031589</v>
      </c>
      <c r="Y11" s="14">
        <f t="shared" si="19"/>
        <v>0.87213219591149094</v>
      </c>
      <c r="Z11" s="23">
        <f t="shared" si="19"/>
        <v>0.86717973997165565</v>
      </c>
      <c r="AA11" s="14">
        <f t="shared" ref="AA11:AF11" si="20">SUM(AA8)/AA10</f>
        <v>0.86415869152545288</v>
      </c>
      <c r="AB11" s="14">
        <f t="shared" si="20"/>
        <v>0.86225933575408387</v>
      </c>
      <c r="AC11" s="14">
        <f t="shared" si="20"/>
        <v>0.85808921552290307</v>
      </c>
      <c r="AD11" s="14">
        <f t="shared" si="20"/>
        <v>0.85472018227511415</v>
      </c>
      <c r="AE11" s="14">
        <f t="shared" si="20"/>
        <v>0.85111853053892139</v>
      </c>
      <c r="AF11" s="14">
        <f t="shared" si="20"/>
        <v>0.84515616358856027</v>
      </c>
      <c r="AG11" s="14">
        <f t="shared" ref="AG11:AL11" si="21">SUM(AG8)/AG10</f>
        <v>0.83811670468763733</v>
      </c>
      <c r="AH11" s="14">
        <f t="shared" si="21"/>
        <v>0.83105981746222102</v>
      </c>
      <c r="AI11" s="14">
        <f t="shared" si="21"/>
        <v>0.8232593371072654</v>
      </c>
      <c r="AJ11" s="14">
        <f t="shared" si="21"/>
        <v>0.8173205766949978</v>
      </c>
      <c r="AK11" s="14">
        <f t="shared" si="21"/>
        <v>0.81158961006846475</v>
      </c>
      <c r="AL11" s="14">
        <f t="shared" si="21"/>
        <v>0.80535587063658354</v>
      </c>
      <c r="AM11" s="78">
        <f t="shared" ref="AM11:AR11" si="22">SUM(AM8)/AM10</f>
        <v>0.79940070456735213</v>
      </c>
      <c r="AN11" s="14">
        <f t="shared" si="22"/>
        <v>0.79214585601552689</v>
      </c>
      <c r="AO11" s="14">
        <f t="shared" si="22"/>
        <v>0.78606696842287194</v>
      </c>
      <c r="AP11" s="14">
        <f t="shared" si="22"/>
        <v>0.78021943392872117</v>
      </c>
      <c r="AQ11" s="14">
        <f t="shared" si="22"/>
        <v>0.7730722940472684</v>
      </c>
      <c r="AR11" s="14">
        <f t="shared" si="22"/>
        <v>0.76494434556225588</v>
      </c>
      <c r="AS11" s="14">
        <f t="shared" ref="AS11:AX11" si="23">SUM(AS8)/AS10</f>
        <v>0.75599183384906032</v>
      </c>
      <c r="AT11" s="14">
        <f t="shared" si="23"/>
        <v>0.74425497022790088</v>
      </c>
      <c r="AU11" s="14">
        <f t="shared" si="23"/>
        <v>0.73205773576550492</v>
      </c>
      <c r="AV11" s="14">
        <f t="shared" si="23"/>
        <v>0.72165016598177856</v>
      </c>
      <c r="AW11" s="14">
        <f t="shared" si="23"/>
        <v>0.71414497103818575</v>
      </c>
      <c r="AX11" s="14">
        <f t="shared" si="23"/>
        <v>0.71029094530367654</v>
      </c>
      <c r="AY11" s="78">
        <f t="shared" ref="AY11:BD11" si="24">SUM(AY8)/AY10</f>
        <v>0.70791135376965197</v>
      </c>
      <c r="AZ11" s="14">
        <f t="shared" si="24"/>
        <v>0.70573149952438563</v>
      </c>
      <c r="BA11" s="14">
        <f t="shared" si="24"/>
        <v>0.70388282612769759</v>
      </c>
      <c r="BB11" s="14">
        <f t="shared" si="24"/>
        <v>0.69993903981964989</v>
      </c>
      <c r="BC11" s="14">
        <f t="shared" si="24"/>
        <v>0.69442639110973559</v>
      </c>
      <c r="BD11" s="14">
        <f t="shared" si="24"/>
        <v>0.68607108856688104</v>
      </c>
      <c r="BE11" s="14">
        <f t="shared" ref="BE11:BJ11" si="25">SUM(BE8)/BE10</f>
        <v>0.67356155028171416</v>
      </c>
      <c r="BF11" s="14">
        <f t="shared" si="25"/>
        <v>0.66492357589009887</v>
      </c>
      <c r="BG11" s="14">
        <f t="shared" si="25"/>
        <v>0.65524069140556929</v>
      </c>
      <c r="BH11" s="14">
        <f t="shared" si="25"/>
        <v>0.64627017020900113</v>
      </c>
      <c r="BI11" s="14">
        <f t="shared" si="25"/>
        <v>0.63876833658593235</v>
      </c>
      <c r="BJ11" s="14">
        <f t="shared" si="25"/>
        <v>0.63147972324543988</v>
      </c>
      <c r="BK11" s="78">
        <f t="shared" ref="BK11:BV11" si="26">SUM(BK8)/BK10</f>
        <v>0.6245764665926844</v>
      </c>
      <c r="BL11" s="14">
        <f t="shared" si="26"/>
        <v>0.61949816593718088</v>
      </c>
      <c r="BM11" s="14">
        <f t="shared" si="26"/>
        <v>0.61339432116348214</v>
      </c>
      <c r="BN11" s="14">
        <f t="shared" si="26"/>
        <v>0.6092992906843967</v>
      </c>
      <c r="BO11" s="14">
        <f t="shared" si="26"/>
        <v>0.60558410823454778</v>
      </c>
      <c r="BP11" s="14">
        <f t="shared" si="26"/>
        <v>0.60080735165443477</v>
      </c>
      <c r="BQ11" s="14">
        <f t="shared" si="26"/>
        <v>0.59627643354915683</v>
      </c>
      <c r="BR11" s="14">
        <f t="shared" si="26"/>
        <v>0.5921340831031271</v>
      </c>
      <c r="BS11" s="14">
        <f t="shared" si="26"/>
        <v>0.58583613736967111</v>
      </c>
      <c r="BT11" s="14">
        <f t="shared" si="26"/>
        <v>0.58038272491301701</v>
      </c>
      <c r="BU11" s="14">
        <f t="shared" si="26"/>
        <v>0.57478391768881942</v>
      </c>
      <c r="BV11" s="23">
        <f t="shared" si="26"/>
        <v>0.5686759274146479</v>
      </c>
      <c r="BW11" s="78">
        <f t="shared" ref="BW11:CB11" si="27">SUM(BW8)/BW10</f>
        <v>0.56373439757792609</v>
      </c>
      <c r="BX11" s="14">
        <f t="shared" si="27"/>
        <v>0.55958630954343891</v>
      </c>
      <c r="BY11" s="14">
        <f t="shared" si="27"/>
        <v>0.55428633451301823</v>
      </c>
      <c r="BZ11" s="14">
        <f t="shared" si="27"/>
        <v>0.5485356617402104</v>
      </c>
      <c r="CA11" s="14">
        <f t="shared" si="27"/>
        <v>0.54358025726673431</v>
      </c>
      <c r="CB11" s="14">
        <f t="shared" si="27"/>
        <v>0.53980059547550729</v>
      </c>
      <c r="CC11" s="14">
        <f t="shared" ref="CC11:CH11" si="28">SUM(CC8)/CC10</f>
        <v>0.54520683903387823</v>
      </c>
      <c r="CD11" s="14">
        <f t="shared" si="28"/>
        <v>0.5461850140247122</v>
      </c>
      <c r="CE11" s="14">
        <f t="shared" si="28"/>
        <v>0.54462154562108644</v>
      </c>
      <c r="CF11" s="14">
        <f t="shared" si="28"/>
        <v>0.54417468486611476</v>
      </c>
      <c r="CG11" s="14">
        <f t="shared" si="28"/>
        <v>0.5415333710312239</v>
      </c>
      <c r="CH11" s="14">
        <f t="shared" si="28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29">SUM(CL8)/CL10</f>
        <v>0.52400030761006877</v>
      </c>
      <c r="CM11" s="259">
        <f t="shared" si="29"/>
        <v>0.51899799252926826</v>
      </c>
      <c r="CN11" s="259">
        <f t="shared" si="29"/>
        <v>0.51389206087721595</v>
      </c>
      <c r="CO11" s="259">
        <f t="shared" si="29"/>
        <v>0.50974671624196322</v>
      </c>
      <c r="CP11" s="259">
        <f t="shared" si="29"/>
        <v>0.50390994054758886</v>
      </c>
      <c r="CQ11" s="259">
        <f t="shared" si="29"/>
        <v>0.4968034598344101</v>
      </c>
      <c r="CR11" s="259">
        <f t="shared" ref="CR11:DJ11" si="30">SUM(CR8)/CR10</f>
        <v>0.49067616178951545</v>
      </c>
      <c r="CS11" s="259">
        <f t="shared" si="30"/>
        <v>0.4874946401046103</v>
      </c>
      <c r="CT11" s="265">
        <f t="shared" si="30"/>
        <v>0.48372178971900831</v>
      </c>
      <c r="CU11" s="259">
        <f t="shared" si="30"/>
        <v>0.48082221631676852</v>
      </c>
      <c r="CV11" s="259">
        <f t="shared" si="30"/>
        <v>0.47763718725510806</v>
      </c>
      <c r="CW11" s="259">
        <f t="shared" si="30"/>
        <v>0.47499998674906274</v>
      </c>
      <c r="CX11" s="259">
        <f t="shared" si="30"/>
        <v>0.47193690417908413</v>
      </c>
      <c r="CY11" s="259">
        <f t="shared" si="30"/>
        <v>0.4688654584674028</v>
      </c>
      <c r="CZ11" s="259">
        <f t="shared" si="30"/>
        <v>0.46465999456861173</v>
      </c>
      <c r="DA11" s="259">
        <f t="shared" si="30"/>
        <v>0.45990336034330909</v>
      </c>
      <c r="DB11" s="259">
        <f t="shared" si="30"/>
        <v>0.45528906468622166</v>
      </c>
      <c r="DC11" s="259">
        <f t="shared" si="30"/>
        <v>0.45200203023966473</v>
      </c>
      <c r="DD11" s="259">
        <f t="shared" si="30"/>
        <v>0.45001989130280956</v>
      </c>
      <c r="DE11" s="259">
        <f t="shared" si="30"/>
        <v>0.44788148667454486</v>
      </c>
      <c r="DF11" s="265">
        <f t="shared" si="30"/>
        <v>0.44562566322314917</v>
      </c>
      <c r="DG11" s="312">
        <f t="shared" si="30"/>
        <v>0.44337845634624429</v>
      </c>
      <c r="DH11" s="312">
        <f t="shared" si="30"/>
        <v>0.44271858469274422</v>
      </c>
      <c r="DI11" s="312">
        <f t="shared" si="30"/>
        <v>0.44066018770246762</v>
      </c>
      <c r="DJ11" s="312">
        <f t="shared" si="30"/>
        <v>0.43797012197338292</v>
      </c>
      <c r="DK11" s="312">
        <f t="shared" ref="DK11:FK11" si="31">SUM(DK8)/DK10</f>
        <v>0.4362768337961892</v>
      </c>
      <c r="DL11" s="312">
        <f t="shared" si="31"/>
        <v>0.43425407006725503</v>
      </c>
      <c r="DM11" s="312">
        <f t="shared" si="31"/>
        <v>0.43235776649056767</v>
      </c>
      <c r="DN11" s="312">
        <f t="shared" si="31"/>
        <v>0.4306689597778583</v>
      </c>
      <c r="DO11" s="312">
        <f t="shared" si="31"/>
        <v>0.43090240405550856</v>
      </c>
      <c r="DP11" s="312">
        <f t="shared" si="31"/>
        <v>0.43008636840306824</v>
      </c>
      <c r="DQ11" s="312">
        <f t="shared" si="31"/>
        <v>0.42919921799736421</v>
      </c>
      <c r="DR11" s="312">
        <f t="shared" si="31"/>
        <v>0.42782507859291441</v>
      </c>
      <c r="DS11" s="312">
        <f t="shared" si="31"/>
        <v>0.42621476274941605</v>
      </c>
      <c r="DT11" s="312">
        <f t="shared" si="31"/>
        <v>0.42461097330819697</v>
      </c>
      <c r="DU11" s="312">
        <f t="shared" si="31"/>
        <v>0.42224470164959294</v>
      </c>
      <c r="DV11" s="282">
        <f t="shared" si="31"/>
        <v>0.4196906708094531</v>
      </c>
      <c r="DW11" s="282">
        <f t="shared" si="31"/>
        <v>0.41699781341256403</v>
      </c>
      <c r="DX11" s="282">
        <f t="shared" si="31"/>
        <v>0.41440543021715992</v>
      </c>
      <c r="DY11" s="282">
        <f t="shared" si="31"/>
        <v>0.41054592997310857</v>
      </c>
      <c r="DZ11" s="282">
        <f t="shared" si="31"/>
        <v>0.40808262335594997</v>
      </c>
      <c r="EA11" s="282">
        <f t="shared" si="31"/>
        <v>0.40823028442154224</v>
      </c>
      <c r="EB11" s="282">
        <f t="shared" si="31"/>
        <v>0.40765887555274793</v>
      </c>
      <c r="EC11" s="282">
        <f t="shared" si="31"/>
        <v>0.40541031071268419</v>
      </c>
      <c r="ED11" s="282">
        <f t="shared" si="31"/>
        <v>0.40380305115359522</v>
      </c>
      <c r="EE11" s="282">
        <f t="shared" si="31"/>
        <v>0.40085912817386132</v>
      </c>
      <c r="EF11" s="282">
        <f t="shared" si="31"/>
        <v>0.39952495594349474</v>
      </c>
      <c r="EG11" s="282">
        <f t="shared" si="31"/>
        <v>0.3970274759933754</v>
      </c>
      <c r="EH11" s="282">
        <f t="shared" si="31"/>
        <v>0.39445679307354625</v>
      </c>
      <c r="EI11" s="282">
        <f t="shared" si="31"/>
        <v>0.39290507170885336</v>
      </c>
      <c r="EJ11" s="282">
        <f t="shared" si="31"/>
        <v>0.39043914768769128</v>
      </c>
      <c r="EK11" s="282">
        <f t="shared" si="31"/>
        <v>0.38829712652704501</v>
      </c>
      <c r="EL11" s="282">
        <f t="shared" si="31"/>
        <v>0.3871669487651499</v>
      </c>
      <c r="EM11" s="282">
        <f t="shared" si="31"/>
        <v>0.3865571102577387</v>
      </c>
      <c r="EN11" s="282">
        <f t="shared" si="31"/>
        <v>0.38643907229241259</v>
      </c>
      <c r="EO11" s="282">
        <f t="shared" si="31"/>
        <v>0.38496467440359461</v>
      </c>
      <c r="EP11" s="282">
        <f t="shared" si="31"/>
        <v>0.38486687329808911</v>
      </c>
      <c r="EQ11" s="282">
        <f t="shared" si="31"/>
        <v>0.38451595528490501</v>
      </c>
      <c r="ER11" s="282">
        <f t="shared" si="31"/>
        <v>0.38344196133833913</v>
      </c>
      <c r="ES11" s="282">
        <f t="shared" si="31"/>
        <v>0.38205158217669666</v>
      </c>
      <c r="ET11" s="282">
        <f t="shared" si="31"/>
        <v>0.37970129845968859</v>
      </c>
      <c r="EU11" s="282">
        <f t="shared" si="31"/>
        <v>0.37865265754756616</v>
      </c>
      <c r="EV11" s="282">
        <f t="shared" si="31"/>
        <v>0.37618750136731899</v>
      </c>
      <c r="EW11" s="282">
        <f t="shared" si="31"/>
        <v>0.37363864869230001</v>
      </c>
      <c r="EX11" s="282">
        <f t="shared" si="31"/>
        <v>0.37311445286821959</v>
      </c>
      <c r="EY11" s="282">
        <f t="shared" si="31"/>
        <v>0.37273752207679095</v>
      </c>
      <c r="EZ11" s="282">
        <f t="shared" si="31"/>
        <v>0.37182656972799305</v>
      </c>
      <c r="FA11" s="282">
        <f t="shared" si="31"/>
        <v>0.37069572467348211</v>
      </c>
      <c r="FB11" s="282">
        <f t="shared" si="31"/>
        <v>0.36912630644037575</v>
      </c>
      <c r="FC11" s="282">
        <f t="shared" si="31"/>
        <v>0.36782538555444583</v>
      </c>
      <c r="FD11" s="282">
        <f t="shared" si="31"/>
        <v>0.3660476061129701</v>
      </c>
      <c r="FE11" s="282">
        <f t="shared" si="31"/>
        <v>0.36423674285031776</v>
      </c>
      <c r="FF11" s="282">
        <f t="shared" si="31"/>
        <v>0.36294575935609602</v>
      </c>
      <c r="FG11" s="282">
        <f t="shared" si="31"/>
        <v>0.36175059505210944</v>
      </c>
      <c r="FH11" s="282">
        <f t="shared" si="31"/>
        <v>0.36007960081692575</v>
      </c>
      <c r="FI11" s="282">
        <f t="shared" si="31"/>
        <v>0.35812394913207191</v>
      </c>
      <c r="FJ11" s="282">
        <f t="shared" si="31"/>
        <v>0.35650845394694847</v>
      </c>
      <c r="FK11" s="282">
        <f t="shared" si="31"/>
        <v>0.35501363979227435</v>
      </c>
    </row>
    <row r="12" spans="2:170" ht="13.5" customHeight="1" thickBot="1" x14ac:dyDescent="0.3">
      <c r="B12" s="4" t="s">
        <v>11</v>
      </c>
      <c r="C12" s="27">
        <f t="shared" ref="C12:H12" si="32">SUM(C9/C10)</f>
        <v>2.5476174800844732E-2</v>
      </c>
      <c r="D12" s="27">
        <f t="shared" si="32"/>
        <v>3.6822083740020523E-2</v>
      </c>
      <c r="E12" s="15">
        <f t="shared" si="32"/>
        <v>3.1134607617037357E-2</v>
      </c>
      <c r="F12" s="15">
        <f t="shared" si="32"/>
        <v>3.2713781287052601E-2</v>
      </c>
      <c r="G12" s="15">
        <f t="shared" si="32"/>
        <v>4.3144861344472242E-2</v>
      </c>
      <c r="H12" s="15">
        <f t="shared" si="32"/>
        <v>5.761502435017081E-2</v>
      </c>
      <c r="I12" s="15">
        <f t="shared" ref="I12:Q12" si="33">SUM(I9/I10)</f>
        <v>5.3754459179672948E-2</v>
      </c>
      <c r="J12" s="15">
        <f t="shared" si="33"/>
        <v>8.8922230622160189E-2</v>
      </c>
      <c r="K12" s="37">
        <f t="shared" si="33"/>
        <v>9.357333514964665E-2</v>
      </c>
      <c r="L12" s="15">
        <f t="shared" si="33"/>
        <v>9.5617641890704624E-2</v>
      </c>
      <c r="M12" s="15">
        <f t="shared" si="33"/>
        <v>9.5826989027595011E-2</v>
      </c>
      <c r="N12" s="24">
        <f t="shared" si="33"/>
        <v>9.6813723928296042E-2</v>
      </c>
      <c r="O12" s="37">
        <f t="shared" si="33"/>
        <v>9.9579763897689855E-2</v>
      </c>
      <c r="P12" s="37">
        <f t="shared" si="33"/>
        <v>0.10100326120236351</v>
      </c>
      <c r="Q12" s="15">
        <f t="shared" si="33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4">SUM(U9/U10)</f>
        <v>0.10915927225901628</v>
      </c>
      <c r="V12" s="15">
        <f t="shared" si="34"/>
        <v>0.11211963979496942</v>
      </c>
      <c r="W12" s="15">
        <f t="shared" si="34"/>
        <v>0.11710390604928143</v>
      </c>
      <c r="X12" s="15">
        <f t="shared" si="34"/>
        <v>0.12297888611968409</v>
      </c>
      <c r="Y12" s="15">
        <f t="shared" si="34"/>
        <v>0.12786780408850912</v>
      </c>
      <c r="Z12" s="24">
        <f t="shared" si="34"/>
        <v>0.13282026002834432</v>
      </c>
      <c r="AA12" s="15">
        <f t="shared" ref="AA12:AF12" si="35">SUM(AA9/AA10)</f>
        <v>0.13584130847454709</v>
      </c>
      <c r="AB12" s="15">
        <f t="shared" si="35"/>
        <v>0.13774066424591613</v>
      </c>
      <c r="AC12" s="15">
        <f t="shared" si="35"/>
        <v>0.14191078447709696</v>
      </c>
      <c r="AD12" s="15">
        <f t="shared" si="35"/>
        <v>0.14527981772488582</v>
      </c>
      <c r="AE12" s="15">
        <f t="shared" si="35"/>
        <v>0.14888146946107858</v>
      </c>
      <c r="AF12" s="15">
        <f t="shared" si="35"/>
        <v>0.1548438364114397</v>
      </c>
      <c r="AG12" s="15">
        <f t="shared" ref="AG12:AL12" si="36">SUM(AG9/AG10)</f>
        <v>0.16188329531236273</v>
      </c>
      <c r="AH12" s="15">
        <f t="shared" si="36"/>
        <v>0.16894018253777898</v>
      </c>
      <c r="AI12" s="15">
        <f t="shared" si="36"/>
        <v>0.1767406628927346</v>
      </c>
      <c r="AJ12" s="15">
        <f t="shared" si="36"/>
        <v>0.18267942330500217</v>
      </c>
      <c r="AK12" s="15">
        <f t="shared" si="36"/>
        <v>0.18841038993153525</v>
      </c>
      <c r="AL12" s="15">
        <f t="shared" si="36"/>
        <v>0.19464412936341641</v>
      </c>
      <c r="AM12" s="79">
        <f t="shared" ref="AM12:AR12" si="37">SUM(AM9/AM10)</f>
        <v>0.20059929543264782</v>
      </c>
      <c r="AN12" s="15">
        <f t="shared" si="37"/>
        <v>0.20785414398447313</v>
      </c>
      <c r="AO12" s="15">
        <f t="shared" si="37"/>
        <v>0.21393303157712812</v>
      </c>
      <c r="AP12" s="15">
        <f t="shared" si="37"/>
        <v>0.21978056607127885</v>
      </c>
      <c r="AQ12" s="15">
        <f t="shared" si="37"/>
        <v>0.22692770595273157</v>
      </c>
      <c r="AR12" s="15">
        <f t="shared" si="37"/>
        <v>0.23505565443774407</v>
      </c>
      <c r="AS12" s="15">
        <f t="shared" ref="AS12:AX12" si="38">SUM(AS9/AS10)</f>
        <v>0.24400816615093968</v>
      </c>
      <c r="AT12" s="15">
        <f t="shared" si="38"/>
        <v>0.25574502977209917</v>
      </c>
      <c r="AU12" s="15">
        <f t="shared" si="38"/>
        <v>0.26794226423449502</v>
      </c>
      <c r="AV12" s="15">
        <f t="shared" si="38"/>
        <v>0.27834983401822144</v>
      </c>
      <c r="AW12" s="15">
        <f t="shared" si="38"/>
        <v>0.28585502896181419</v>
      </c>
      <c r="AX12" s="15">
        <f t="shared" si="38"/>
        <v>0.28970905469632346</v>
      </c>
      <c r="AY12" s="79">
        <f t="shared" ref="AY12:BD12" si="39">SUM(AY9/AY10)</f>
        <v>0.29208864623034803</v>
      </c>
      <c r="AZ12" s="15">
        <f t="shared" si="39"/>
        <v>0.29426850047561437</v>
      </c>
      <c r="BA12" s="15">
        <f t="shared" si="39"/>
        <v>0.29611717387230241</v>
      </c>
      <c r="BB12" s="15">
        <f t="shared" si="39"/>
        <v>0.30006096018035011</v>
      </c>
      <c r="BC12" s="15">
        <f t="shared" si="39"/>
        <v>0.30557360889026436</v>
      </c>
      <c r="BD12" s="15">
        <f t="shared" si="39"/>
        <v>0.31392891143311896</v>
      </c>
      <c r="BE12" s="15">
        <f t="shared" ref="BE12:BP12" si="40">SUM(BE9/BE10)</f>
        <v>0.32643844971828584</v>
      </c>
      <c r="BF12" s="15">
        <f t="shared" si="40"/>
        <v>0.33507642410990113</v>
      </c>
      <c r="BG12" s="15">
        <f t="shared" si="40"/>
        <v>0.34475930859443077</v>
      </c>
      <c r="BH12" s="15">
        <f t="shared" si="40"/>
        <v>0.35372982979099887</v>
      </c>
      <c r="BI12" s="15">
        <f t="shared" si="40"/>
        <v>0.36123166341406765</v>
      </c>
      <c r="BJ12" s="15">
        <f t="shared" si="40"/>
        <v>0.36852027675456017</v>
      </c>
      <c r="BK12" s="79">
        <f t="shared" si="40"/>
        <v>0.3754235334073156</v>
      </c>
      <c r="BL12" s="15">
        <f t="shared" si="40"/>
        <v>0.38050183406281912</v>
      </c>
      <c r="BM12" s="15">
        <f t="shared" si="40"/>
        <v>0.38660567883651781</v>
      </c>
      <c r="BN12" s="15">
        <f t="shared" si="40"/>
        <v>0.39070070931560325</v>
      </c>
      <c r="BO12" s="15">
        <f t="shared" si="40"/>
        <v>0.39441589176545222</v>
      </c>
      <c r="BP12" s="15">
        <f t="shared" si="40"/>
        <v>0.39919264834556528</v>
      </c>
      <c r="BQ12" s="15">
        <f t="shared" ref="BQ12:CB12" si="41">SUM(BQ9/BQ10)</f>
        <v>0.40372356645084323</v>
      </c>
      <c r="BR12" s="15">
        <f t="shared" si="41"/>
        <v>0.40786591689687296</v>
      </c>
      <c r="BS12" s="15">
        <f t="shared" si="41"/>
        <v>0.41416386263032895</v>
      </c>
      <c r="BT12" s="15">
        <f t="shared" si="41"/>
        <v>0.41961727508698293</v>
      </c>
      <c r="BU12" s="15">
        <f t="shared" si="41"/>
        <v>0.42521608231118063</v>
      </c>
      <c r="BV12" s="24">
        <f t="shared" si="41"/>
        <v>0.4313240725853521</v>
      </c>
      <c r="BW12" s="79">
        <f t="shared" si="41"/>
        <v>0.43626560242207391</v>
      </c>
      <c r="BX12" s="15">
        <f t="shared" si="41"/>
        <v>0.44041369045656109</v>
      </c>
      <c r="BY12" s="15">
        <f t="shared" si="41"/>
        <v>0.44571366548698182</v>
      </c>
      <c r="BZ12" s="15">
        <f t="shared" si="41"/>
        <v>0.45146433825978965</v>
      </c>
      <c r="CA12" s="15">
        <f t="shared" si="41"/>
        <v>0.45641974273326574</v>
      </c>
      <c r="CB12" s="15">
        <f t="shared" si="41"/>
        <v>0.46019940452449276</v>
      </c>
      <c r="CC12" s="15">
        <f t="shared" ref="CC12:CH12" si="42">SUM(CC9/CC10)</f>
        <v>0.45479316096612182</v>
      </c>
      <c r="CD12" s="15">
        <f t="shared" si="42"/>
        <v>0.4538149859752878</v>
      </c>
      <c r="CE12" s="15">
        <f t="shared" si="42"/>
        <v>0.45537845437891361</v>
      </c>
      <c r="CF12" s="15">
        <f t="shared" si="42"/>
        <v>0.4558253151338853</v>
      </c>
      <c r="CG12" s="15">
        <f t="shared" si="42"/>
        <v>0.45846662896877605</v>
      </c>
      <c r="CH12" s="15">
        <f t="shared" si="42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3">SUM(CL9/CL10)</f>
        <v>0.47599969238993123</v>
      </c>
      <c r="CM12" s="261">
        <f t="shared" si="43"/>
        <v>0.48100200747073174</v>
      </c>
      <c r="CN12" s="261">
        <f t="shared" si="43"/>
        <v>0.48610793912278405</v>
      </c>
      <c r="CO12" s="261">
        <f t="shared" si="43"/>
        <v>0.49025328375803678</v>
      </c>
      <c r="CP12" s="261">
        <f t="shared" si="43"/>
        <v>0.49609005945241114</v>
      </c>
      <c r="CQ12" s="261">
        <f t="shared" si="43"/>
        <v>0.5031965401655899</v>
      </c>
      <c r="CR12" s="261">
        <f t="shared" ref="CR12:DJ12" si="44">SUM(CR9/CR10)</f>
        <v>0.50932383821048455</v>
      </c>
      <c r="CS12" s="261">
        <f t="shared" si="44"/>
        <v>0.5125053598953897</v>
      </c>
      <c r="CT12" s="267">
        <f t="shared" si="44"/>
        <v>0.51627821028099163</v>
      </c>
      <c r="CU12" s="261">
        <f t="shared" si="44"/>
        <v>0.51917778368323142</v>
      </c>
      <c r="CV12" s="261">
        <f t="shared" si="44"/>
        <v>0.52236281274489194</v>
      </c>
      <c r="CW12" s="261">
        <f t="shared" si="44"/>
        <v>0.52500001325093726</v>
      </c>
      <c r="CX12" s="261">
        <f t="shared" si="44"/>
        <v>0.52806309582091582</v>
      </c>
      <c r="CY12" s="261">
        <f t="shared" si="44"/>
        <v>0.5311345415325972</v>
      </c>
      <c r="CZ12" s="261">
        <f t="shared" si="44"/>
        <v>0.53534000543138827</v>
      </c>
      <c r="DA12" s="261">
        <f t="shared" si="44"/>
        <v>0.54009663965669097</v>
      </c>
      <c r="DB12" s="261">
        <f t="shared" si="44"/>
        <v>0.54471093531377834</v>
      </c>
      <c r="DC12" s="261">
        <f t="shared" si="44"/>
        <v>0.54799796976033521</v>
      </c>
      <c r="DD12" s="261">
        <f t="shared" si="44"/>
        <v>0.54998010869719038</v>
      </c>
      <c r="DE12" s="261">
        <f t="shared" si="44"/>
        <v>0.55211851332545514</v>
      </c>
      <c r="DF12" s="267">
        <f t="shared" si="44"/>
        <v>0.55437433677685088</v>
      </c>
      <c r="DG12" s="313">
        <f t="shared" si="44"/>
        <v>0.55662154365375571</v>
      </c>
      <c r="DH12" s="313">
        <f t="shared" si="44"/>
        <v>0.55728141530725583</v>
      </c>
      <c r="DI12" s="313">
        <f t="shared" si="44"/>
        <v>0.55933981229753238</v>
      </c>
      <c r="DJ12" s="313">
        <f t="shared" si="44"/>
        <v>0.56202987802661708</v>
      </c>
      <c r="DK12" s="313">
        <f t="shared" ref="DK12:FK12" si="45">SUM(DK9/DK10)</f>
        <v>0.5637231662038108</v>
      </c>
      <c r="DL12" s="313">
        <f t="shared" si="45"/>
        <v>0.56574592993274497</v>
      </c>
      <c r="DM12" s="313">
        <f t="shared" si="45"/>
        <v>0.56764223350943233</v>
      </c>
      <c r="DN12" s="313">
        <f t="shared" si="45"/>
        <v>0.56933104022214176</v>
      </c>
      <c r="DO12" s="313">
        <f t="shared" si="45"/>
        <v>0.5690975959444915</v>
      </c>
      <c r="DP12" s="313">
        <f t="shared" si="45"/>
        <v>0.56991363159693176</v>
      </c>
      <c r="DQ12" s="313">
        <f t="shared" si="45"/>
        <v>0.57080078200263584</v>
      </c>
      <c r="DR12" s="313">
        <f t="shared" si="45"/>
        <v>0.57217492140708559</v>
      </c>
      <c r="DS12" s="313">
        <f t="shared" si="45"/>
        <v>0.57378523725058395</v>
      </c>
      <c r="DT12" s="313">
        <f t="shared" si="45"/>
        <v>0.57538902669180303</v>
      </c>
      <c r="DU12" s="313">
        <f t="shared" si="45"/>
        <v>0.57775529835040706</v>
      </c>
      <c r="DV12" s="354">
        <f t="shared" si="45"/>
        <v>0.5803093291905469</v>
      </c>
      <c r="DW12" s="354">
        <f t="shared" si="45"/>
        <v>0.58300218658743597</v>
      </c>
      <c r="DX12" s="354">
        <f t="shared" si="45"/>
        <v>0.58559456978284008</v>
      </c>
      <c r="DY12" s="354">
        <f t="shared" si="45"/>
        <v>0.58945407002689143</v>
      </c>
      <c r="DZ12" s="354">
        <f t="shared" si="45"/>
        <v>0.59191737664404998</v>
      </c>
      <c r="EA12" s="354">
        <f t="shared" si="45"/>
        <v>0.5917697155784577</v>
      </c>
      <c r="EB12" s="354">
        <f t="shared" si="45"/>
        <v>0.59234112444725207</v>
      </c>
      <c r="EC12" s="354">
        <f t="shared" si="45"/>
        <v>0.59458968928731581</v>
      </c>
      <c r="ED12" s="354">
        <f t="shared" si="45"/>
        <v>0.59619694884640484</v>
      </c>
      <c r="EE12" s="354">
        <f t="shared" si="45"/>
        <v>0.59914087182613862</v>
      </c>
      <c r="EF12" s="354">
        <f t="shared" si="45"/>
        <v>0.6004750440565052</v>
      </c>
      <c r="EG12" s="354">
        <f t="shared" si="45"/>
        <v>0.6029725240066246</v>
      </c>
      <c r="EH12" s="354">
        <f t="shared" si="45"/>
        <v>0.6055432069264538</v>
      </c>
      <c r="EI12" s="354">
        <f t="shared" si="45"/>
        <v>0.60709492829114664</v>
      </c>
      <c r="EJ12" s="354">
        <f t="shared" si="45"/>
        <v>0.60956085231230872</v>
      </c>
      <c r="EK12" s="354">
        <f t="shared" si="45"/>
        <v>0.61170287347295504</v>
      </c>
      <c r="EL12" s="354">
        <f t="shared" si="45"/>
        <v>0.6128330512348501</v>
      </c>
      <c r="EM12" s="354">
        <f t="shared" si="45"/>
        <v>0.61344288974226135</v>
      </c>
      <c r="EN12" s="354">
        <f t="shared" si="45"/>
        <v>0.61356092770758741</v>
      </c>
      <c r="EO12" s="354">
        <f t="shared" si="45"/>
        <v>0.61503532559640539</v>
      </c>
      <c r="EP12" s="354">
        <f t="shared" si="45"/>
        <v>0.61513312670191089</v>
      </c>
      <c r="EQ12" s="354">
        <f t="shared" si="45"/>
        <v>0.61548404471509499</v>
      </c>
      <c r="ER12" s="354">
        <f t="shared" si="45"/>
        <v>0.61655803866166081</v>
      </c>
      <c r="ES12" s="354">
        <f t="shared" si="45"/>
        <v>0.61794841782330334</v>
      </c>
      <c r="ET12" s="354">
        <f t="shared" si="45"/>
        <v>0.62029870154031141</v>
      </c>
      <c r="EU12" s="354">
        <f t="shared" si="45"/>
        <v>0.62134734245243384</v>
      </c>
      <c r="EV12" s="354">
        <f t="shared" si="45"/>
        <v>0.62381249863268096</v>
      </c>
      <c r="EW12" s="354">
        <f t="shared" si="45"/>
        <v>0.62636135130769999</v>
      </c>
      <c r="EX12" s="354">
        <f t="shared" si="45"/>
        <v>0.62688554713178035</v>
      </c>
      <c r="EY12" s="354">
        <f t="shared" si="45"/>
        <v>0.62726247792320911</v>
      </c>
      <c r="EZ12" s="354">
        <f t="shared" si="45"/>
        <v>0.62817343027200689</v>
      </c>
      <c r="FA12" s="354">
        <f t="shared" si="45"/>
        <v>0.62930427532651789</v>
      </c>
      <c r="FB12" s="354">
        <f t="shared" si="45"/>
        <v>0.6308736935596243</v>
      </c>
      <c r="FC12" s="354">
        <f t="shared" si="45"/>
        <v>0.63217461444555412</v>
      </c>
      <c r="FD12" s="354">
        <f t="shared" si="45"/>
        <v>0.63395239388702984</v>
      </c>
      <c r="FE12" s="354">
        <f t="shared" si="45"/>
        <v>0.63576325714968229</v>
      </c>
      <c r="FF12" s="354">
        <f t="shared" si="45"/>
        <v>0.63705424064390404</v>
      </c>
      <c r="FG12" s="354">
        <f t="shared" si="45"/>
        <v>0.63824940494789051</v>
      </c>
      <c r="FH12" s="354">
        <f t="shared" si="45"/>
        <v>0.63992039918307431</v>
      </c>
      <c r="FI12" s="354">
        <f t="shared" si="45"/>
        <v>0.64187605086792809</v>
      </c>
      <c r="FJ12" s="354">
        <f t="shared" si="45"/>
        <v>0.64349154605305159</v>
      </c>
      <c r="FK12" s="354">
        <f t="shared" si="45"/>
        <v>0.6449863602077256</v>
      </c>
    </row>
    <row r="13" spans="2:170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70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70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70" ht="13.5" customHeight="1" x14ac:dyDescent="0.25">
      <c r="B16" s="3" t="s">
        <v>1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</row>
    <row r="17" spans="2:167" ht="13.5" customHeight="1" thickBot="1" x14ac:dyDescent="0.3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</row>
    <row r="18" spans="2:167" ht="13.5" customHeight="1" thickTop="1" x14ac:dyDescent="0.25">
      <c r="B18" s="3" t="s">
        <v>9</v>
      </c>
      <c r="C18" s="25">
        <f t="shared" ref="C18:H18" si="46">SUM(C16:C17)</f>
        <v>199048</v>
      </c>
      <c r="D18" s="25">
        <f t="shared" si="46"/>
        <v>205233</v>
      </c>
      <c r="E18" s="8">
        <f t="shared" si="46"/>
        <v>208397</v>
      </c>
      <c r="F18" s="8">
        <f t="shared" si="46"/>
        <v>208399</v>
      </c>
      <c r="G18" s="8">
        <f t="shared" si="46"/>
        <v>209306</v>
      </c>
      <c r="H18" s="8">
        <f t="shared" si="46"/>
        <v>213320</v>
      </c>
      <c r="I18" s="8">
        <f t="shared" ref="I18:Q18" si="47">SUM(I16:I17)</f>
        <v>214551</v>
      </c>
      <c r="J18" s="8">
        <f t="shared" si="47"/>
        <v>215715</v>
      </c>
      <c r="K18" s="35">
        <f t="shared" si="47"/>
        <v>217227</v>
      </c>
      <c r="L18" s="8">
        <f t="shared" si="47"/>
        <v>218312</v>
      </c>
      <c r="M18" s="8">
        <f t="shared" si="47"/>
        <v>219174</v>
      </c>
      <c r="N18" s="10">
        <f t="shared" si="47"/>
        <v>219729</v>
      </c>
      <c r="O18" s="35">
        <f t="shared" si="47"/>
        <v>210206</v>
      </c>
      <c r="P18" s="35">
        <f t="shared" si="47"/>
        <v>212185</v>
      </c>
      <c r="Q18" s="8">
        <f t="shared" si="47"/>
        <v>214219</v>
      </c>
      <c r="R18" s="8">
        <f t="shared" ref="R18:Z18" si="48">SUM(R16:R17)</f>
        <v>216652</v>
      </c>
      <c r="S18" s="8">
        <f t="shared" si="48"/>
        <v>216849</v>
      </c>
      <c r="T18" s="8">
        <f t="shared" si="48"/>
        <v>219223</v>
      </c>
      <c r="U18" s="8">
        <f t="shared" si="48"/>
        <v>220088</v>
      </c>
      <c r="V18" s="8">
        <f t="shared" si="48"/>
        <v>219994</v>
      </c>
      <c r="W18" s="8">
        <f t="shared" si="48"/>
        <v>219529</v>
      </c>
      <c r="X18" s="8">
        <f t="shared" si="48"/>
        <v>219603</v>
      </c>
      <c r="Y18" s="8">
        <f t="shared" si="48"/>
        <v>219863</v>
      </c>
      <c r="Z18" s="9">
        <f t="shared" si="48"/>
        <v>220539</v>
      </c>
      <c r="AA18" s="8">
        <f t="shared" ref="AA18:AF18" si="49">SUM(AA16:AA17)</f>
        <v>220143</v>
      </c>
      <c r="AB18" s="8">
        <f t="shared" si="49"/>
        <v>220188</v>
      </c>
      <c r="AC18" s="8">
        <f t="shared" si="49"/>
        <v>219866</v>
      </c>
      <c r="AD18" s="8">
        <f t="shared" si="49"/>
        <v>220736</v>
      </c>
      <c r="AE18" s="8">
        <f t="shared" si="49"/>
        <v>221490</v>
      </c>
      <c r="AF18" s="8">
        <f t="shared" si="49"/>
        <v>222552</v>
      </c>
      <c r="AG18" s="8">
        <f t="shared" ref="AG18:AL18" si="50">SUM(AG16:AG17)</f>
        <v>223397</v>
      </c>
      <c r="AH18" s="8">
        <f t="shared" si="50"/>
        <v>223988</v>
      </c>
      <c r="AI18" s="8">
        <f t="shared" si="50"/>
        <v>224313</v>
      </c>
      <c r="AJ18" s="8">
        <f t="shared" si="50"/>
        <v>225073</v>
      </c>
      <c r="AK18" s="8">
        <f t="shared" si="50"/>
        <v>225387</v>
      </c>
      <c r="AL18" s="8">
        <f t="shared" si="50"/>
        <v>225014</v>
      </c>
      <c r="AM18" s="77">
        <f t="shared" ref="AM18:AR18" si="51">SUM(AM16:AM17)</f>
        <v>223187</v>
      </c>
      <c r="AN18" s="8">
        <f t="shared" si="51"/>
        <v>220874</v>
      </c>
      <c r="AO18" s="80">
        <f t="shared" si="51"/>
        <v>219124</v>
      </c>
      <c r="AP18" s="80">
        <f t="shared" si="51"/>
        <v>226191</v>
      </c>
      <c r="AQ18" s="80">
        <f t="shared" si="51"/>
        <v>227520</v>
      </c>
      <c r="AR18" s="80">
        <f t="shared" si="51"/>
        <v>228261</v>
      </c>
      <c r="AS18" s="80">
        <f t="shared" ref="AS18:AX18" si="52">SUM(AS16:AS17)</f>
        <v>229207</v>
      </c>
      <c r="AT18" s="80">
        <f t="shared" si="52"/>
        <v>230155</v>
      </c>
      <c r="AU18" s="80">
        <f t="shared" si="52"/>
        <v>230273</v>
      </c>
      <c r="AV18" s="80">
        <f t="shared" si="52"/>
        <v>230135</v>
      </c>
      <c r="AW18" s="80">
        <f t="shared" si="52"/>
        <v>231329</v>
      </c>
      <c r="AX18" s="80">
        <f t="shared" si="52"/>
        <v>235179</v>
      </c>
      <c r="AY18" s="194">
        <f t="shared" ref="AY18:BD18" si="53">SUM(AY16:AY17)</f>
        <v>234157</v>
      </c>
      <c r="AZ18" s="80">
        <f t="shared" si="53"/>
        <v>229579</v>
      </c>
      <c r="BA18" s="80">
        <f t="shared" si="53"/>
        <v>232685</v>
      </c>
      <c r="BB18" s="80">
        <f t="shared" si="53"/>
        <v>233131</v>
      </c>
      <c r="BC18" s="80">
        <f t="shared" si="53"/>
        <v>234050</v>
      </c>
      <c r="BD18" s="80">
        <f t="shared" si="53"/>
        <v>234975</v>
      </c>
      <c r="BE18" s="80">
        <f t="shared" ref="BE18:BJ18" si="54">SUM(BE16:BE17)</f>
        <v>235662</v>
      </c>
      <c r="BF18" s="80">
        <f t="shared" si="54"/>
        <v>235277</v>
      </c>
      <c r="BG18" s="80">
        <f t="shared" si="54"/>
        <v>235055</v>
      </c>
      <c r="BH18" s="80">
        <f t="shared" si="54"/>
        <v>235727</v>
      </c>
      <c r="BI18" s="80">
        <f t="shared" si="54"/>
        <v>236984</v>
      </c>
      <c r="BJ18" s="80">
        <f t="shared" si="54"/>
        <v>235828</v>
      </c>
      <c r="BK18" s="194">
        <f t="shared" ref="BK18:BV18" si="55">SUM(BK16:BK17)</f>
        <v>235018</v>
      </c>
      <c r="BL18" s="80">
        <f t="shared" si="55"/>
        <v>235817</v>
      </c>
      <c r="BM18" s="80">
        <f t="shared" si="55"/>
        <v>236403</v>
      </c>
      <c r="BN18" s="80">
        <f t="shared" si="55"/>
        <v>236986</v>
      </c>
      <c r="BO18" s="80">
        <f t="shared" si="55"/>
        <v>237632</v>
      </c>
      <c r="BP18" s="80">
        <f t="shared" si="55"/>
        <v>238132</v>
      </c>
      <c r="BQ18" s="80">
        <f t="shared" si="55"/>
        <v>238846</v>
      </c>
      <c r="BR18" s="80">
        <f t="shared" si="55"/>
        <v>237792</v>
      </c>
      <c r="BS18" s="80">
        <f t="shared" si="55"/>
        <v>238711</v>
      </c>
      <c r="BT18" s="80">
        <f t="shared" si="55"/>
        <v>239727</v>
      </c>
      <c r="BU18" s="80">
        <f t="shared" si="55"/>
        <v>230059</v>
      </c>
      <c r="BV18" s="10">
        <f t="shared" si="55"/>
        <v>239792</v>
      </c>
      <c r="BW18" s="194">
        <f t="shared" ref="BW18:CB18" si="56">SUM(BW16:BW17)</f>
        <v>239752</v>
      </c>
      <c r="BX18" s="80">
        <f t="shared" si="56"/>
        <v>239729</v>
      </c>
      <c r="BY18" s="80">
        <f t="shared" si="56"/>
        <v>240422</v>
      </c>
      <c r="BZ18" s="80">
        <f t="shared" si="56"/>
        <v>241544</v>
      </c>
      <c r="CA18" s="80">
        <f t="shared" si="56"/>
        <v>242159</v>
      </c>
      <c r="CB18" s="80">
        <f t="shared" si="56"/>
        <v>243034</v>
      </c>
      <c r="CC18" s="80">
        <f t="shared" ref="CC18:CH18" si="57">SUM(CC16:CC17)</f>
        <v>242750</v>
      </c>
      <c r="CD18" s="80">
        <f t="shared" si="57"/>
        <v>243737</v>
      </c>
      <c r="CE18" s="80">
        <f t="shared" si="57"/>
        <v>241790</v>
      </c>
      <c r="CF18" s="80">
        <f t="shared" si="57"/>
        <v>240772</v>
      </c>
      <c r="CG18" s="80">
        <f t="shared" si="57"/>
        <v>228859</v>
      </c>
      <c r="CH18" s="80">
        <f t="shared" si="57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58">SUM(CL16:CL17)</f>
        <v>242665</v>
      </c>
      <c r="CM18" s="95">
        <f t="shared" si="58"/>
        <v>244029</v>
      </c>
      <c r="CN18" s="95">
        <f t="shared" si="58"/>
        <v>243730</v>
      </c>
      <c r="CO18" s="95">
        <f t="shared" si="58"/>
        <v>242281</v>
      </c>
      <c r="CP18" s="95">
        <f t="shared" si="58"/>
        <v>242860</v>
      </c>
      <c r="CQ18" s="95">
        <f t="shared" si="58"/>
        <v>245667</v>
      </c>
      <c r="CR18" s="95">
        <f t="shared" si="58"/>
        <v>245416</v>
      </c>
      <c r="CS18" s="95">
        <f t="shared" si="58"/>
        <v>244946</v>
      </c>
      <c r="CT18" s="107">
        <f t="shared" si="58"/>
        <v>245565</v>
      </c>
      <c r="CU18" s="95">
        <f t="shared" ref="CU18:DJ18" si="59">SUM(CU16:CU17)</f>
        <v>245530</v>
      </c>
      <c r="CV18" s="94">
        <f t="shared" si="59"/>
        <v>245558</v>
      </c>
      <c r="CW18" s="94">
        <f t="shared" si="59"/>
        <v>241267</v>
      </c>
      <c r="CX18" s="94">
        <f t="shared" si="59"/>
        <v>246615</v>
      </c>
      <c r="CY18" s="94">
        <f t="shared" si="59"/>
        <v>246984</v>
      </c>
      <c r="CZ18" s="94">
        <f t="shared" si="59"/>
        <v>247314</v>
      </c>
      <c r="DA18" s="94">
        <f t="shared" si="59"/>
        <v>246732</v>
      </c>
      <c r="DB18" s="94">
        <f t="shared" si="59"/>
        <v>246775</v>
      </c>
      <c r="DC18" s="94">
        <f t="shared" si="59"/>
        <v>246734</v>
      </c>
      <c r="DD18" s="94">
        <f t="shared" si="59"/>
        <v>247058</v>
      </c>
      <c r="DE18" s="94">
        <f t="shared" si="59"/>
        <v>247491</v>
      </c>
      <c r="DF18" s="96">
        <f t="shared" si="59"/>
        <v>247748</v>
      </c>
      <c r="DG18" s="94">
        <f t="shared" si="59"/>
        <v>248040</v>
      </c>
      <c r="DH18" s="94">
        <f t="shared" si="59"/>
        <v>247662</v>
      </c>
      <c r="DI18" s="94">
        <f t="shared" si="59"/>
        <v>247732</v>
      </c>
      <c r="DJ18" s="94">
        <f t="shared" si="59"/>
        <v>249089</v>
      </c>
      <c r="DK18" s="94">
        <f t="shared" ref="DK18:FK18" si="60">SUM(DK16:DK17)</f>
        <v>249946</v>
      </c>
      <c r="DL18" s="94">
        <f t="shared" si="60"/>
        <v>250974</v>
      </c>
      <c r="DM18" s="94">
        <f t="shared" si="60"/>
        <v>251101</v>
      </c>
      <c r="DN18" s="94">
        <f t="shared" si="60"/>
        <v>251432</v>
      </c>
      <c r="DO18" s="94">
        <f t="shared" si="60"/>
        <v>251879</v>
      </c>
      <c r="DP18" s="94">
        <f t="shared" si="60"/>
        <v>252378</v>
      </c>
      <c r="DQ18" s="94">
        <f t="shared" si="60"/>
        <v>252084</v>
      </c>
      <c r="DR18" s="94">
        <f t="shared" si="60"/>
        <v>252145</v>
      </c>
      <c r="DS18" s="94">
        <f t="shared" si="60"/>
        <v>252391</v>
      </c>
      <c r="DT18" s="94">
        <f t="shared" si="60"/>
        <v>252421</v>
      </c>
      <c r="DU18" s="94">
        <f t="shared" si="60"/>
        <v>253248</v>
      </c>
      <c r="DV18" s="358">
        <f t="shared" si="60"/>
        <v>253857</v>
      </c>
      <c r="DW18" s="358">
        <f t="shared" si="60"/>
        <v>254655</v>
      </c>
      <c r="DX18" s="358">
        <f t="shared" si="60"/>
        <v>255941</v>
      </c>
      <c r="DY18" s="358">
        <f t="shared" si="60"/>
        <v>262418</v>
      </c>
      <c r="DZ18" s="358">
        <f t="shared" si="60"/>
        <v>259408</v>
      </c>
      <c r="EA18" s="358">
        <f t="shared" si="60"/>
        <v>262162</v>
      </c>
      <c r="EB18" s="358">
        <f t="shared" si="60"/>
        <v>259062</v>
      </c>
      <c r="EC18" s="358">
        <f t="shared" si="60"/>
        <v>257744</v>
      </c>
      <c r="ED18" s="358">
        <f t="shared" si="60"/>
        <v>258284</v>
      </c>
      <c r="EE18" s="358">
        <f t="shared" si="60"/>
        <v>258614</v>
      </c>
      <c r="EF18" s="358">
        <f t="shared" si="60"/>
        <v>258434</v>
      </c>
      <c r="EG18" s="358">
        <f t="shared" si="60"/>
        <v>258854</v>
      </c>
      <c r="EH18" s="358">
        <f t="shared" si="60"/>
        <v>260121</v>
      </c>
      <c r="EI18" s="358">
        <f t="shared" si="60"/>
        <v>261022</v>
      </c>
      <c r="EJ18" s="358">
        <f t="shared" si="60"/>
        <v>264173</v>
      </c>
      <c r="EK18" s="358">
        <f t="shared" si="60"/>
        <v>262360</v>
      </c>
      <c r="EL18" s="358">
        <f t="shared" si="60"/>
        <v>262220</v>
      </c>
      <c r="EM18" s="358">
        <f t="shared" si="60"/>
        <v>262314</v>
      </c>
      <c r="EN18" s="358">
        <f t="shared" si="60"/>
        <v>262500</v>
      </c>
      <c r="EO18" s="358">
        <f t="shared" si="60"/>
        <v>273036</v>
      </c>
      <c r="EP18" s="358">
        <f t="shared" si="60"/>
        <v>264127</v>
      </c>
      <c r="EQ18" s="358">
        <f t="shared" si="60"/>
        <v>263677</v>
      </c>
      <c r="ER18" s="358">
        <f t="shared" si="60"/>
        <v>263396</v>
      </c>
      <c r="ES18" s="358">
        <f t="shared" si="60"/>
        <v>264336</v>
      </c>
      <c r="ET18" s="358">
        <f t="shared" si="60"/>
        <v>265227</v>
      </c>
      <c r="EU18" s="358">
        <f t="shared" si="60"/>
        <v>265870</v>
      </c>
      <c r="EV18" s="358">
        <f t="shared" si="60"/>
        <v>266188</v>
      </c>
      <c r="EW18" s="358">
        <f t="shared" si="60"/>
        <v>266366</v>
      </c>
      <c r="EX18" s="358">
        <f t="shared" si="60"/>
        <v>266372</v>
      </c>
      <c r="EY18" s="358">
        <f t="shared" si="60"/>
        <v>266913</v>
      </c>
      <c r="EZ18" s="358">
        <f t="shared" si="60"/>
        <v>266679</v>
      </c>
      <c r="FA18" s="358">
        <f t="shared" si="60"/>
        <v>267891</v>
      </c>
      <c r="FB18" s="358">
        <f t="shared" si="60"/>
        <v>267504</v>
      </c>
      <c r="FC18" s="358">
        <f t="shared" si="60"/>
        <v>267516</v>
      </c>
      <c r="FD18" s="358">
        <f t="shared" si="60"/>
        <v>267947</v>
      </c>
      <c r="FE18" s="358">
        <f t="shared" si="60"/>
        <v>268526</v>
      </c>
      <c r="FF18" s="358">
        <f t="shared" si="60"/>
        <v>268953</v>
      </c>
      <c r="FG18" s="358">
        <f t="shared" si="60"/>
        <v>270052</v>
      </c>
      <c r="FH18" s="358">
        <f t="shared" si="60"/>
        <v>270603</v>
      </c>
      <c r="FI18" s="358">
        <f t="shared" si="60"/>
        <v>271064</v>
      </c>
      <c r="FJ18" s="358">
        <f t="shared" si="60"/>
        <v>270155</v>
      </c>
      <c r="FK18" s="358">
        <f t="shared" si="60"/>
        <v>269707</v>
      </c>
    </row>
    <row r="19" spans="2:167" ht="13.5" customHeight="1" x14ac:dyDescent="0.25">
      <c r="B19" s="3" t="s">
        <v>10</v>
      </c>
      <c r="C19" s="26">
        <f t="shared" ref="C19:H19" si="61">SUM(C16)/C18</f>
        <v>0.99170551826695064</v>
      </c>
      <c r="D19" s="26">
        <f t="shared" si="61"/>
        <v>0.96181900571545509</v>
      </c>
      <c r="E19" s="14">
        <f t="shared" si="61"/>
        <v>0.94721613075044264</v>
      </c>
      <c r="F19" s="14">
        <f t="shared" si="61"/>
        <v>0.94302275922629186</v>
      </c>
      <c r="G19" s="14">
        <f t="shared" si="61"/>
        <v>0.93533869072076292</v>
      </c>
      <c r="H19" s="14">
        <f t="shared" si="61"/>
        <v>0.93012375773485845</v>
      </c>
      <c r="I19" s="14">
        <f t="shared" ref="I19:Q19" si="62">SUM(I16)/I18</f>
        <v>0.9282175333603665</v>
      </c>
      <c r="J19" s="14">
        <f t="shared" si="62"/>
        <v>0.90741024036344253</v>
      </c>
      <c r="K19" s="36">
        <f t="shared" si="62"/>
        <v>0.90492894529685541</v>
      </c>
      <c r="L19" s="14">
        <f t="shared" si="62"/>
        <v>0.89803125801605044</v>
      </c>
      <c r="M19" s="14">
        <f t="shared" si="62"/>
        <v>0.89378302170877932</v>
      </c>
      <c r="N19" s="23">
        <f t="shared" si="62"/>
        <v>0.88975510742778607</v>
      </c>
      <c r="O19" s="36">
        <f t="shared" si="62"/>
        <v>0.88489386601714504</v>
      </c>
      <c r="P19" s="36">
        <f t="shared" si="62"/>
        <v>0.87786601314890311</v>
      </c>
      <c r="Q19" s="14">
        <f t="shared" si="62"/>
        <v>0.87049234661724684</v>
      </c>
      <c r="R19" s="14">
        <f t="shared" ref="R19:Z19" si="63">SUM(R16)/R18</f>
        <v>0.87181747687535771</v>
      </c>
      <c r="S19" s="14">
        <f t="shared" si="63"/>
        <v>0.87013543986829545</v>
      </c>
      <c r="T19" s="14">
        <f t="shared" si="63"/>
        <v>0.86790619597396257</v>
      </c>
      <c r="U19" s="14">
        <f t="shared" si="63"/>
        <v>0.86355457816873249</v>
      </c>
      <c r="V19" s="14">
        <f t="shared" si="63"/>
        <v>0.85686882369519168</v>
      </c>
      <c r="W19" s="14">
        <f t="shared" si="63"/>
        <v>0.85806431041001419</v>
      </c>
      <c r="X19" s="14">
        <f t="shared" si="63"/>
        <v>0.85338542733933509</v>
      </c>
      <c r="Y19" s="14">
        <f t="shared" si="63"/>
        <v>0.84323419584013681</v>
      </c>
      <c r="Z19" s="23">
        <f t="shared" si="63"/>
        <v>0.83004820009159375</v>
      </c>
      <c r="AA19" s="14">
        <f t="shared" ref="AA19:AF19" si="64">SUM(AA16)/AA18</f>
        <v>0.81667370754464141</v>
      </c>
      <c r="AB19" s="14">
        <f t="shared" si="64"/>
        <v>0.80981252384326119</v>
      </c>
      <c r="AC19" s="14">
        <f t="shared" si="64"/>
        <v>0.80338478891688569</v>
      </c>
      <c r="AD19" s="14">
        <f t="shared" si="64"/>
        <v>0.79750018121194555</v>
      </c>
      <c r="AE19" s="14">
        <f t="shared" si="64"/>
        <v>0.79215765948801298</v>
      </c>
      <c r="AF19" s="14">
        <f t="shared" si="64"/>
        <v>0.7841897623926094</v>
      </c>
      <c r="AG19" s="14">
        <f t="shared" ref="AG19:AL19" si="65">SUM(AG16)/AG18</f>
        <v>0.77283938459334722</v>
      </c>
      <c r="AH19" s="14">
        <f t="shared" si="65"/>
        <v>0.76180420379663194</v>
      </c>
      <c r="AI19" s="14">
        <f t="shared" si="65"/>
        <v>0.75200278182717895</v>
      </c>
      <c r="AJ19" s="14">
        <f t="shared" si="65"/>
        <v>0.74199037645563881</v>
      </c>
      <c r="AK19" s="14">
        <f t="shared" si="65"/>
        <v>0.73395537453358006</v>
      </c>
      <c r="AL19" s="14">
        <f t="shared" si="65"/>
        <v>0.72535931097620587</v>
      </c>
      <c r="AM19" s="78">
        <f t="shared" ref="AM19:AR19" si="66">SUM(AM16)/AM18</f>
        <v>0.72311111310246567</v>
      </c>
      <c r="AN19" s="14">
        <f t="shared" si="66"/>
        <v>0.7202115233119335</v>
      </c>
      <c r="AO19" s="14">
        <f t="shared" si="66"/>
        <v>0.71797703583359196</v>
      </c>
      <c r="AP19" s="14">
        <f t="shared" si="66"/>
        <v>0.69280829033869606</v>
      </c>
      <c r="AQ19" s="14">
        <f t="shared" si="66"/>
        <v>0.68787798874824191</v>
      </c>
      <c r="AR19" s="14">
        <f t="shared" si="66"/>
        <v>0.67954665930667091</v>
      </c>
      <c r="AS19" s="14">
        <f t="shared" ref="AS19:AX19" si="67">SUM(AS16)/AS18</f>
        <v>0.67388430545314937</v>
      </c>
      <c r="AT19" s="14">
        <f t="shared" si="67"/>
        <v>0.66453911494427664</v>
      </c>
      <c r="AU19" s="14">
        <f t="shared" si="67"/>
        <v>0.65503554476642945</v>
      </c>
      <c r="AV19" s="14">
        <f t="shared" si="67"/>
        <v>0.64925369891585372</v>
      </c>
      <c r="AW19" s="14">
        <f t="shared" si="67"/>
        <v>0.64728157732061264</v>
      </c>
      <c r="AX19" s="14">
        <f t="shared" si="67"/>
        <v>0.63836907206850957</v>
      </c>
      <c r="AY19" s="78">
        <f t="shared" ref="AY19:BD19" si="68">SUM(AY16)/AY18</f>
        <v>0.64209910444701634</v>
      </c>
      <c r="AZ19" s="14">
        <f t="shared" si="68"/>
        <v>0.64236711545916658</v>
      </c>
      <c r="BA19" s="14">
        <f t="shared" si="68"/>
        <v>0.64746330876506863</v>
      </c>
      <c r="BB19" s="14">
        <f t="shared" si="68"/>
        <v>0.64640052159515471</v>
      </c>
      <c r="BC19" s="14">
        <f t="shared" si="68"/>
        <v>0.64098696859645377</v>
      </c>
      <c r="BD19" s="14">
        <f t="shared" si="68"/>
        <v>0.6360974571762954</v>
      </c>
      <c r="BE19" s="14">
        <f t="shared" ref="BE19:BJ19" si="69">SUM(BE16)/BE18</f>
        <v>0.63149765341887953</v>
      </c>
      <c r="BF19" s="14">
        <f t="shared" si="69"/>
        <v>0.62885024885560425</v>
      </c>
      <c r="BG19" s="14">
        <f t="shared" si="69"/>
        <v>0.6244113079917466</v>
      </c>
      <c r="BH19" s="14">
        <f t="shared" si="69"/>
        <v>0.61794788038705795</v>
      </c>
      <c r="BI19" s="14">
        <f t="shared" si="69"/>
        <v>0.60864024575498765</v>
      </c>
      <c r="BJ19" s="14">
        <f t="shared" si="69"/>
        <v>0.59923757993113624</v>
      </c>
      <c r="BK19" s="78">
        <f t="shared" ref="BK19:BV19" si="70">SUM(BK16)/BK18</f>
        <v>0.59207805359589483</v>
      </c>
      <c r="BL19" s="14">
        <f t="shared" si="70"/>
        <v>0.58288842619488845</v>
      </c>
      <c r="BM19" s="14">
        <f t="shared" si="70"/>
        <v>0.57552992136309611</v>
      </c>
      <c r="BN19" s="14">
        <f t="shared" si="70"/>
        <v>0.57101685331622964</v>
      </c>
      <c r="BO19" s="14">
        <f t="shared" si="70"/>
        <v>0.56693122138432539</v>
      </c>
      <c r="BP19" s="14">
        <f t="shared" si="70"/>
        <v>0.56324223539885443</v>
      </c>
      <c r="BQ19" s="14">
        <f t="shared" si="70"/>
        <v>0.55708699329274936</v>
      </c>
      <c r="BR19" s="14">
        <f t="shared" si="70"/>
        <v>0.55351315435338444</v>
      </c>
      <c r="BS19" s="14">
        <f t="shared" si="70"/>
        <v>0.54820682750271243</v>
      </c>
      <c r="BT19" s="14">
        <f t="shared" si="70"/>
        <v>0.54411059246559623</v>
      </c>
      <c r="BU19" s="14">
        <f t="shared" si="70"/>
        <v>0.51985360277146297</v>
      </c>
      <c r="BV19" s="23">
        <f t="shared" si="70"/>
        <v>0.53454660705945156</v>
      </c>
      <c r="BW19" s="78">
        <f t="shared" ref="BW19:CB19" si="71">SUM(BW16)/BW18</f>
        <v>0.53220828189128766</v>
      </c>
      <c r="BX19" s="14">
        <f t="shared" si="71"/>
        <v>0.52744557396059721</v>
      </c>
      <c r="BY19" s="14">
        <f t="shared" si="71"/>
        <v>0.52541780702265184</v>
      </c>
      <c r="BZ19" s="14">
        <f t="shared" si="71"/>
        <v>0.52236859536978775</v>
      </c>
      <c r="CA19" s="14">
        <f t="shared" si="71"/>
        <v>0.52131450823632408</v>
      </c>
      <c r="CB19" s="14">
        <f t="shared" si="71"/>
        <v>0.51760659002444098</v>
      </c>
      <c r="CC19" s="14">
        <f t="shared" ref="CC19:CH19" si="72">SUM(CC16)/CC18</f>
        <v>0.51826158599382077</v>
      </c>
      <c r="CD19" s="14">
        <f t="shared" si="72"/>
        <v>0.50119185843757819</v>
      </c>
      <c r="CE19" s="14">
        <f t="shared" si="72"/>
        <v>0.4828487530501675</v>
      </c>
      <c r="CF19" s="14">
        <f t="shared" si="72"/>
        <v>0.48268071038160582</v>
      </c>
      <c r="CG19" s="14">
        <f t="shared" si="72"/>
        <v>0.48211344102700787</v>
      </c>
      <c r="CH19" s="14">
        <f t="shared" si="72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73">SUM(CL16)/CL18</f>
        <v>0.45535614942410318</v>
      </c>
      <c r="CM19" s="259">
        <f t="shared" si="73"/>
        <v>0.44974982481590303</v>
      </c>
      <c r="CN19" s="259">
        <f t="shared" si="73"/>
        <v>0.44367537849259425</v>
      </c>
      <c r="CO19" s="259">
        <f t="shared" si="73"/>
        <v>0.43725261163690093</v>
      </c>
      <c r="CP19" s="259">
        <f t="shared" si="73"/>
        <v>0.43184550769990943</v>
      </c>
      <c r="CQ19" s="259">
        <f t="shared" si="73"/>
        <v>0.42505912475016994</v>
      </c>
      <c r="CR19" s="259">
        <f t="shared" ref="CR19:DJ19" si="74">SUM(CR16)/CR18</f>
        <v>0.41870130716823678</v>
      </c>
      <c r="CS19" s="259">
        <f t="shared" si="74"/>
        <v>0.41499759130583885</v>
      </c>
      <c r="CT19" s="265">
        <f t="shared" si="74"/>
        <v>0.41164253863539185</v>
      </c>
      <c r="CU19" s="259">
        <f t="shared" si="74"/>
        <v>0.40936749073432982</v>
      </c>
      <c r="CV19" s="259">
        <f t="shared" si="74"/>
        <v>0.40579415046547046</v>
      </c>
      <c r="CW19" s="259">
        <f t="shared" si="74"/>
        <v>0.40168775671766133</v>
      </c>
      <c r="CX19" s="259">
        <f t="shared" si="74"/>
        <v>0.4012772945684569</v>
      </c>
      <c r="CY19" s="259">
        <f t="shared" si="74"/>
        <v>0.39842661872833868</v>
      </c>
      <c r="CZ19" s="259">
        <f t="shared" si="74"/>
        <v>0.39588943610147426</v>
      </c>
      <c r="DA19" s="259">
        <f t="shared" si="74"/>
        <v>0.39120584277677806</v>
      </c>
      <c r="DB19" s="259">
        <f t="shared" si="74"/>
        <v>0.3884185999392159</v>
      </c>
      <c r="DC19" s="259">
        <f t="shared" si="74"/>
        <v>0.38692681187027322</v>
      </c>
      <c r="DD19" s="259">
        <f t="shared" si="74"/>
        <v>0.38439151940030275</v>
      </c>
      <c r="DE19" s="259">
        <f t="shared" si="74"/>
        <v>0.38086233438791711</v>
      </c>
      <c r="DF19" s="265">
        <f t="shared" si="74"/>
        <v>0.37883252337052165</v>
      </c>
      <c r="DG19" s="312">
        <f t="shared" si="74"/>
        <v>0.37591114336397358</v>
      </c>
      <c r="DH19" s="312">
        <f t="shared" si="74"/>
        <v>0.37256825835210894</v>
      </c>
      <c r="DI19" s="312">
        <f t="shared" si="74"/>
        <v>0.37075145721989894</v>
      </c>
      <c r="DJ19" s="312">
        <f t="shared" si="74"/>
        <v>0.36983568122237431</v>
      </c>
      <c r="DK19" s="312">
        <f t="shared" ref="DK19:FK19" si="75">SUM(DK16)/DK18</f>
        <v>0.36899570307186352</v>
      </c>
      <c r="DL19" s="312">
        <f t="shared" si="75"/>
        <v>0.36737670037533771</v>
      </c>
      <c r="DM19" s="312">
        <f t="shared" si="75"/>
        <v>0.3676847165084966</v>
      </c>
      <c r="DN19" s="312">
        <f t="shared" si="75"/>
        <v>0.36896258232842277</v>
      </c>
      <c r="DO19" s="312">
        <f t="shared" si="75"/>
        <v>0.36916535320530891</v>
      </c>
      <c r="DP19" s="312">
        <f t="shared" si="75"/>
        <v>0.36868506763664027</v>
      </c>
      <c r="DQ19" s="312">
        <f t="shared" si="75"/>
        <v>0.36849621554719858</v>
      </c>
      <c r="DR19" s="312">
        <f t="shared" si="75"/>
        <v>0.36700311328798907</v>
      </c>
      <c r="DS19" s="312">
        <f t="shared" si="75"/>
        <v>0.3672833024949384</v>
      </c>
      <c r="DT19" s="312">
        <f t="shared" si="75"/>
        <v>0.36972755832517895</v>
      </c>
      <c r="DU19" s="312">
        <f t="shared" si="75"/>
        <v>0.37372062168309328</v>
      </c>
      <c r="DV19" s="282">
        <f t="shared" si="75"/>
        <v>0.37460460022768727</v>
      </c>
      <c r="DW19" s="282">
        <f t="shared" si="75"/>
        <v>0.37592428972531466</v>
      </c>
      <c r="DX19" s="282">
        <f t="shared" si="75"/>
        <v>0.37646176267186576</v>
      </c>
      <c r="DY19" s="282">
        <f t="shared" si="75"/>
        <v>0.38750009526785512</v>
      </c>
      <c r="DZ19" s="282">
        <f t="shared" si="75"/>
        <v>0.40890412015049654</v>
      </c>
      <c r="EA19" s="282">
        <f t="shared" si="75"/>
        <v>0.40649674628664717</v>
      </c>
      <c r="EB19" s="282">
        <f t="shared" si="75"/>
        <v>0.41067003265627533</v>
      </c>
      <c r="EC19" s="282">
        <f t="shared" si="75"/>
        <v>0.41141985846421253</v>
      </c>
      <c r="ED19" s="282">
        <f t="shared" si="75"/>
        <v>0.41101268371250249</v>
      </c>
      <c r="EE19" s="282">
        <f t="shared" si="75"/>
        <v>0.41060035419582852</v>
      </c>
      <c r="EF19" s="282">
        <f t="shared" si="75"/>
        <v>0.41017822732303028</v>
      </c>
      <c r="EG19" s="282">
        <f t="shared" si="75"/>
        <v>0.41087640136911152</v>
      </c>
      <c r="EH19" s="282">
        <f t="shared" si="75"/>
        <v>0.41111252071151505</v>
      </c>
      <c r="EI19" s="282">
        <f t="shared" si="75"/>
        <v>0.41031790423795694</v>
      </c>
      <c r="EJ19" s="282">
        <f t="shared" si="75"/>
        <v>0.40766467428541148</v>
      </c>
      <c r="EK19" s="282">
        <f t="shared" si="75"/>
        <v>0.41145372770239363</v>
      </c>
      <c r="EL19" s="282">
        <f t="shared" si="75"/>
        <v>0.41145984288002441</v>
      </c>
      <c r="EM19" s="282">
        <f t="shared" si="75"/>
        <v>0.40913942831873251</v>
      </c>
      <c r="EN19" s="282">
        <f t="shared" si="75"/>
        <v>0.40906285714285712</v>
      </c>
      <c r="EO19" s="282">
        <f t="shared" si="75"/>
        <v>0.39222300355997014</v>
      </c>
      <c r="EP19" s="282">
        <f t="shared" si="75"/>
        <v>0.40562683860415633</v>
      </c>
      <c r="EQ19" s="282">
        <f t="shared" si="75"/>
        <v>0.40634185006655871</v>
      </c>
      <c r="ER19" s="282">
        <f t="shared" si="75"/>
        <v>0.38963385928411975</v>
      </c>
      <c r="ES19" s="282">
        <f t="shared" si="75"/>
        <v>0.37762166333757036</v>
      </c>
      <c r="ET19" s="282">
        <f t="shared" si="75"/>
        <v>0.37679798813846255</v>
      </c>
      <c r="EU19" s="282">
        <f t="shared" si="75"/>
        <v>0.37792906307593938</v>
      </c>
      <c r="EV19" s="282">
        <f t="shared" si="75"/>
        <v>0.38086991149112659</v>
      </c>
      <c r="EW19" s="282">
        <f t="shared" si="75"/>
        <v>0.38121607112018802</v>
      </c>
      <c r="EX19" s="282">
        <f t="shared" si="75"/>
        <v>0.38249891129698316</v>
      </c>
      <c r="EY19" s="282">
        <f t="shared" si="75"/>
        <v>0.3818959735943922</v>
      </c>
      <c r="EZ19" s="282">
        <f t="shared" si="75"/>
        <v>0.38156360268337591</v>
      </c>
      <c r="FA19" s="282">
        <f t="shared" si="75"/>
        <v>0.38009862220082047</v>
      </c>
      <c r="FB19" s="282">
        <f t="shared" si="75"/>
        <v>0.3800167474131228</v>
      </c>
      <c r="FC19" s="282">
        <f t="shared" si="75"/>
        <v>0.37905022503326902</v>
      </c>
      <c r="FD19" s="282">
        <f t="shared" si="75"/>
        <v>0.379134679619477</v>
      </c>
      <c r="FE19" s="282">
        <f t="shared" si="75"/>
        <v>0.378235254686697</v>
      </c>
      <c r="FF19" s="282">
        <f t="shared" si="75"/>
        <v>0.37802887493353859</v>
      </c>
      <c r="FG19" s="282">
        <f t="shared" si="75"/>
        <v>0.37750137010649804</v>
      </c>
      <c r="FH19" s="282">
        <f t="shared" si="75"/>
        <v>0.37152951002021412</v>
      </c>
      <c r="FI19" s="282">
        <f t="shared" si="75"/>
        <v>0.35668698167222501</v>
      </c>
      <c r="FJ19" s="282">
        <f t="shared" si="75"/>
        <v>0.34456145546075401</v>
      </c>
      <c r="FK19" s="282">
        <f t="shared" si="75"/>
        <v>0.34366924106530422</v>
      </c>
    </row>
    <row r="20" spans="2:167" ht="13.5" customHeight="1" thickBot="1" x14ac:dyDescent="0.3">
      <c r="B20" s="4" t="s">
        <v>11</v>
      </c>
      <c r="C20" s="27">
        <f t="shared" ref="C20:H20" si="76">SUM(C17/C18)</f>
        <v>8.2944817330493151E-3</v>
      </c>
      <c r="D20" s="27">
        <f t="shared" si="76"/>
        <v>3.8180994284544884E-2</v>
      </c>
      <c r="E20" s="15">
        <f t="shared" si="76"/>
        <v>5.2783869249557337E-2</v>
      </c>
      <c r="F20" s="15">
        <f t="shared" si="76"/>
        <v>5.6977240773708124E-2</v>
      </c>
      <c r="G20" s="15">
        <f t="shared" si="76"/>
        <v>6.4661309279237092E-2</v>
      </c>
      <c r="H20" s="15">
        <f t="shared" si="76"/>
        <v>6.9876242265141567E-2</v>
      </c>
      <c r="I20" s="15">
        <f t="shared" ref="I20:Q20" si="77">SUM(I17/I18)</f>
        <v>7.178246663963346E-2</v>
      </c>
      <c r="J20" s="15">
        <f t="shared" si="77"/>
        <v>9.2589759636557495E-2</v>
      </c>
      <c r="K20" s="37">
        <f t="shared" si="77"/>
        <v>9.5071054703144642E-2</v>
      </c>
      <c r="L20" s="15">
        <f t="shared" si="77"/>
        <v>0.10196874198394958</v>
      </c>
      <c r="M20" s="15">
        <f t="shared" si="77"/>
        <v>0.10621697829122068</v>
      </c>
      <c r="N20" s="24">
        <f t="shared" si="77"/>
        <v>0.11024489257221395</v>
      </c>
      <c r="O20" s="37">
        <f t="shared" si="77"/>
        <v>0.11510613398285491</v>
      </c>
      <c r="P20" s="37">
        <f t="shared" si="77"/>
        <v>0.12213398685109692</v>
      </c>
      <c r="Q20" s="15">
        <f t="shared" si="77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78">SUM(U17/U18)</f>
        <v>0.13644542183126748</v>
      </c>
      <c r="V20" s="15">
        <f t="shared" si="78"/>
        <v>0.14313117630480832</v>
      </c>
      <c r="W20" s="15">
        <f t="shared" si="78"/>
        <v>0.14193568958998584</v>
      </c>
      <c r="X20" s="15">
        <f t="shared" si="78"/>
        <v>0.14661457266066494</v>
      </c>
      <c r="Y20" s="15">
        <f t="shared" si="78"/>
        <v>0.15676580415986319</v>
      </c>
      <c r="Z20" s="24">
        <f t="shared" si="78"/>
        <v>0.16995179990840623</v>
      </c>
      <c r="AA20" s="15">
        <f t="shared" ref="AA20:AF20" si="79">SUM(AA17/AA18)</f>
        <v>0.18332629245535856</v>
      </c>
      <c r="AB20" s="15">
        <f t="shared" si="79"/>
        <v>0.19018747615673878</v>
      </c>
      <c r="AC20" s="15">
        <f t="shared" si="79"/>
        <v>0.19661521108311425</v>
      </c>
      <c r="AD20" s="15">
        <f t="shared" si="79"/>
        <v>0.20249981878805451</v>
      </c>
      <c r="AE20" s="15">
        <f t="shared" si="79"/>
        <v>0.20784234051198699</v>
      </c>
      <c r="AF20" s="15">
        <f t="shared" si="79"/>
        <v>0.21581023760739063</v>
      </c>
      <c r="AG20" s="15">
        <f t="shared" ref="AG20:AL20" si="80">SUM(AG17/AG18)</f>
        <v>0.22716061540665272</v>
      </c>
      <c r="AH20" s="15">
        <f t="shared" si="80"/>
        <v>0.23819579620336803</v>
      </c>
      <c r="AI20" s="15">
        <f t="shared" si="80"/>
        <v>0.24799721817282103</v>
      </c>
      <c r="AJ20" s="15">
        <f t="shared" si="80"/>
        <v>0.25800962354436119</v>
      </c>
      <c r="AK20" s="15">
        <f t="shared" si="80"/>
        <v>0.26604462546641999</v>
      </c>
      <c r="AL20" s="15">
        <f t="shared" si="80"/>
        <v>0.27464068902379407</v>
      </c>
      <c r="AM20" s="79">
        <f t="shared" ref="AM20:AR20" si="81">SUM(AM17/AM18)</f>
        <v>0.27688888689753438</v>
      </c>
      <c r="AN20" s="15">
        <f t="shared" si="81"/>
        <v>0.2797884766880665</v>
      </c>
      <c r="AO20" s="15">
        <f t="shared" si="81"/>
        <v>0.28202296416640804</v>
      </c>
      <c r="AP20" s="15">
        <f t="shared" si="81"/>
        <v>0.30719170966130394</v>
      </c>
      <c r="AQ20" s="15">
        <f t="shared" si="81"/>
        <v>0.31212201125175809</v>
      </c>
      <c r="AR20" s="15">
        <f t="shared" si="81"/>
        <v>0.32045334069332915</v>
      </c>
      <c r="AS20" s="15">
        <f t="shared" ref="AS20:AX20" si="82">SUM(AS17/AS18)</f>
        <v>0.32611569454685069</v>
      </c>
      <c r="AT20" s="15">
        <f t="shared" si="82"/>
        <v>0.3354608850557233</v>
      </c>
      <c r="AU20" s="15">
        <f t="shared" si="82"/>
        <v>0.34496445523357061</v>
      </c>
      <c r="AV20" s="15">
        <f t="shared" si="82"/>
        <v>0.35074630108414628</v>
      </c>
      <c r="AW20" s="15">
        <f t="shared" si="82"/>
        <v>0.35271842267938736</v>
      </c>
      <c r="AX20" s="15">
        <f t="shared" si="82"/>
        <v>0.36163092793149049</v>
      </c>
      <c r="AY20" s="79">
        <f t="shared" ref="AY20:BD20" si="83">SUM(AY17/AY18)</f>
        <v>0.35790089555298366</v>
      </c>
      <c r="AZ20" s="15">
        <f t="shared" si="83"/>
        <v>0.35763288454083342</v>
      </c>
      <c r="BA20" s="15">
        <f t="shared" si="83"/>
        <v>0.35253669123493137</v>
      </c>
      <c r="BB20" s="15">
        <f t="shared" si="83"/>
        <v>0.35359947840484535</v>
      </c>
      <c r="BC20" s="15">
        <f t="shared" si="83"/>
        <v>0.35901303140354623</v>
      </c>
      <c r="BD20" s="15">
        <f t="shared" si="83"/>
        <v>0.36390254282370466</v>
      </c>
      <c r="BE20" s="15">
        <f t="shared" ref="BE20:BP20" si="84">SUM(BE17/BE18)</f>
        <v>0.36850234658112041</v>
      </c>
      <c r="BF20" s="15">
        <f t="shared" si="84"/>
        <v>0.37114975114439575</v>
      </c>
      <c r="BG20" s="15">
        <f t="shared" si="84"/>
        <v>0.3755886920082534</v>
      </c>
      <c r="BH20" s="15">
        <f t="shared" si="84"/>
        <v>0.38205211961294211</v>
      </c>
      <c r="BI20" s="15">
        <f t="shared" si="84"/>
        <v>0.39135975424501235</v>
      </c>
      <c r="BJ20" s="15">
        <f t="shared" si="84"/>
        <v>0.40076242006886376</v>
      </c>
      <c r="BK20" s="79">
        <f t="shared" si="84"/>
        <v>0.40792194640410523</v>
      </c>
      <c r="BL20" s="15">
        <f t="shared" si="84"/>
        <v>0.4171115738051116</v>
      </c>
      <c r="BM20" s="15">
        <f t="shared" si="84"/>
        <v>0.42447007863690395</v>
      </c>
      <c r="BN20" s="15">
        <f t="shared" si="84"/>
        <v>0.42898314668377036</v>
      </c>
      <c r="BO20" s="15">
        <f t="shared" si="84"/>
        <v>0.43306877861567467</v>
      </c>
      <c r="BP20" s="15">
        <f t="shared" si="84"/>
        <v>0.43675776460114557</v>
      </c>
      <c r="BQ20" s="15">
        <f t="shared" ref="BQ20:CB20" si="85">SUM(BQ17/BQ18)</f>
        <v>0.4429130067072507</v>
      </c>
      <c r="BR20" s="15">
        <f t="shared" si="85"/>
        <v>0.4464868456466155</v>
      </c>
      <c r="BS20" s="15">
        <f t="shared" si="85"/>
        <v>0.45179317249728751</v>
      </c>
      <c r="BT20" s="15">
        <f t="shared" si="85"/>
        <v>0.45588940753440371</v>
      </c>
      <c r="BU20" s="15">
        <f t="shared" si="85"/>
        <v>0.48014639722853703</v>
      </c>
      <c r="BV20" s="24">
        <f t="shared" si="85"/>
        <v>0.46545339294054849</v>
      </c>
      <c r="BW20" s="79">
        <f t="shared" si="85"/>
        <v>0.46779171810871234</v>
      </c>
      <c r="BX20" s="15">
        <f t="shared" si="85"/>
        <v>0.47255442603940284</v>
      </c>
      <c r="BY20" s="15">
        <f t="shared" si="85"/>
        <v>0.47458219297734816</v>
      </c>
      <c r="BZ20" s="15">
        <f t="shared" si="85"/>
        <v>0.47763140463021231</v>
      </c>
      <c r="CA20" s="15">
        <f t="shared" si="85"/>
        <v>0.47868549176367592</v>
      </c>
      <c r="CB20" s="15">
        <f t="shared" si="85"/>
        <v>0.48239340997555896</v>
      </c>
      <c r="CC20" s="15">
        <f t="shared" ref="CC20:CH20" si="86">SUM(CC17/CC18)</f>
        <v>0.48173841400617917</v>
      </c>
      <c r="CD20" s="15">
        <f t="shared" si="86"/>
        <v>0.49880814156242181</v>
      </c>
      <c r="CE20" s="15">
        <f t="shared" si="86"/>
        <v>0.5171512469498325</v>
      </c>
      <c r="CF20" s="15">
        <f t="shared" si="86"/>
        <v>0.51731928961839413</v>
      </c>
      <c r="CG20" s="15">
        <f t="shared" si="86"/>
        <v>0.51788655897299207</v>
      </c>
      <c r="CH20" s="15">
        <f t="shared" si="86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87">SUM(CL17/CL18)</f>
        <v>0.54464385057589682</v>
      </c>
      <c r="CM20" s="261">
        <f t="shared" si="87"/>
        <v>0.55025017518409702</v>
      </c>
      <c r="CN20" s="261">
        <f t="shared" si="87"/>
        <v>0.55632462150740569</v>
      </c>
      <c r="CO20" s="261">
        <f t="shared" si="87"/>
        <v>0.56274738836309901</v>
      </c>
      <c r="CP20" s="261">
        <f t="shared" si="87"/>
        <v>0.56815449230009063</v>
      </c>
      <c r="CQ20" s="261">
        <f t="shared" si="87"/>
        <v>0.57494087524983006</v>
      </c>
      <c r="CR20" s="261">
        <f t="shared" ref="CR20:DJ20" si="88">SUM(CR17/CR18)</f>
        <v>0.58129869283176316</v>
      </c>
      <c r="CS20" s="261">
        <f t="shared" si="88"/>
        <v>0.5850024086941612</v>
      </c>
      <c r="CT20" s="267">
        <f t="shared" si="88"/>
        <v>0.5883574613646082</v>
      </c>
      <c r="CU20" s="261">
        <f t="shared" si="88"/>
        <v>0.59063250926567024</v>
      </c>
      <c r="CV20" s="261">
        <f t="shared" si="88"/>
        <v>0.59420584953452948</v>
      </c>
      <c r="CW20" s="261">
        <f t="shared" si="88"/>
        <v>0.59831224328233867</v>
      </c>
      <c r="CX20" s="261">
        <f t="shared" si="88"/>
        <v>0.59872270543154305</v>
      </c>
      <c r="CY20" s="261">
        <f t="shared" si="88"/>
        <v>0.60157338127166127</v>
      </c>
      <c r="CZ20" s="261">
        <f t="shared" si="88"/>
        <v>0.6041105638985258</v>
      </c>
      <c r="DA20" s="261">
        <f t="shared" si="88"/>
        <v>0.60879415722322194</v>
      </c>
      <c r="DB20" s="261">
        <f t="shared" si="88"/>
        <v>0.6115814000607841</v>
      </c>
      <c r="DC20" s="261">
        <f t="shared" si="88"/>
        <v>0.61307318812972678</v>
      </c>
      <c r="DD20" s="261">
        <f t="shared" si="88"/>
        <v>0.61560848059969719</v>
      </c>
      <c r="DE20" s="261">
        <f t="shared" si="88"/>
        <v>0.61913766561208283</v>
      </c>
      <c r="DF20" s="267">
        <f t="shared" si="88"/>
        <v>0.62116747662947835</v>
      </c>
      <c r="DG20" s="313">
        <f t="shared" si="88"/>
        <v>0.62408885663602642</v>
      </c>
      <c r="DH20" s="313">
        <f t="shared" si="88"/>
        <v>0.62743174164789106</v>
      </c>
      <c r="DI20" s="313">
        <f t="shared" si="88"/>
        <v>0.62924854278010112</v>
      </c>
      <c r="DJ20" s="313">
        <f t="shared" si="88"/>
        <v>0.63016431877762569</v>
      </c>
      <c r="DK20" s="313">
        <f t="shared" ref="DK20:DU20" si="89">SUM(DK17/DK18)</f>
        <v>0.63100429692813653</v>
      </c>
      <c r="DL20" s="313">
        <f t="shared" si="89"/>
        <v>0.63262329962466235</v>
      </c>
      <c r="DM20" s="313">
        <f t="shared" si="89"/>
        <v>0.63231528349150345</v>
      </c>
      <c r="DN20" s="313">
        <f t="shared" si="89"/>
        <v>0.63103741767157717</v>
      </c>
      <c r="DO20" s="313">
        <f t="shared" si="89"/>
        <v>0.63083464679469115</v>
      </c>
      <c r="DP20" s="313">
        <f t="shared" si="89"/>
        <v>0.63131493236335967</v>
      </c>
      <c r="DQ20" s="313">
        <f t="shared" si="89"/>
        <v>0.63150378445280142</v>
      </c>
      <c r="DR20" s="313">
        <f t="shared" si="89"/>
        <v>0.63299688671201093</v>
      </c>
      <c r="DS20" s="313">
        <f t="shared" si="89"/>
        <v>0.63271669750506154</v>
      </c>
      <c r="DT20" s="313">
        <f t="shared" si="89"/>
        <v>0.63027244167482099</v>
      </c>
      <c r="DU20" s="313">
        <f t="shared" si="89"/>
        <v>0.62627937831690672</v>
      </c>
      <c r="DV20" s="354">
        <f t="shared" ref="DV20:FK20" si="90">SUM(DV17/DV18)</f>
        <v>0.62539539977231273</v>
      </c>
      <c r="DW20" s="354">
        <f t="shared" si="90"/>
        <v>0.62407571027468534</v>
      </c>
      <c r="DX20" s="354">
        <f t="shared" si="90"/>
        <v>0.62353823732813418</v>
      </c>
      <c r="DY20" s="354">
        <f t="shared" si="90"/>
        <v>0.61249990473214488</v>
      </c>
      <c r="DZ20" s="354">
        <f t="shared" si="90"/>
        <v>0.59109587984950351</v>
      </c>
      <c r="EA20" s="354">
        <f t="shared" si="90"/>
        <v>0.59350325371335277</v>
      </c>
      <c r="EB20" s="354">
        <f t="shared" si="90"/>
        <v>0.58932996734372467</v>
      </c>
      <c r="EC20" s="354">
        <f t="shared" si="90"/>
        <v>0.58858014153578742</v>
      </c>
      <c r="ED20" s="354">
        <f t="shared" si="90"/>
        <v>0.58898731628749745</v>
      </c>
      <c r="EE20" s="354">
        <f t="shared" si="90"/>
        <v>0.58939964580417148</v>
      </c>
      <c r="EF20" s="354">
        <f t="shared" si="90"/>
        <v>0.58982177267696978</v>
      </c>
      <c r="EG20" s="354">
        <f t="shared" si="90"/>
        <v>0.58912359863088848</v>
      </c>
      <c r="EH20" s="354">
        <f t="shared" si="90"/>
        <v>0.58888747928848495</v>
      </c>
      <c r="EI20" s="354">
        <f t="shared" si="90"/>
        <v>0.589682095762043</v>
      </c>
      <c r="EJ20" s="354">
        <f t="shared" si="90"/>
        <v>0.59233532571458858</v>
      </c>
      <c r="EK20" s="354">
        <f t="shared" si="90"/>
        <v>0.58854627229760637</v>
      </c>
      <c r="EL20" s="354">
        <f t="shared" si="90"/>
        <v>0.58854015711997554</v>
      </c>
      <c r="EM20" s="354">
        <f t="shared" si="90"/>
        <v>0.59086057168126749</v>
      </c>
      <c r="EN20" s="354">
        <f t="shared" si="90"/>
        <v>0.59093714285714283</v>
      </c>
      <c r="EO20" s="354">
        <f t="shared" si="90"/>
        <v>0.60777699644002992</v>
      </c>
      <c r="EP20" s="354">
        <f t="shared" si="90"/>
        <v>0.59437316139584362</v>
      </c>
      <c r="EQ20" s="354">
        <f t="shared" si="90"/>
        <v>0.59365814993344135</v>
      </c>
      <c r="ER20" s="354">
        <f t="shared" si="90"/>
        <v>0.61036614071588025</v>
      </c>
      <c r="ES20" s="354">
        <f t="shared" si="90"/>
        <v>0.62237833666242959</v>
      </c>
      <c r="ET20" s="354">
        <f t="shared" si="90"/>
        <v>0.62320201186153745</v>
      </c>
      <c r="EU20" s="354">
        <f t="shared" si="90"/>
        <v>0.62207093692406068</v>
      </c>
      <c r="EV20" s="354">
        <f t="shared" si="90"/>
        <v>0.61913008850887341</v>
      </c>
      <c r="EW20" s="354">
        <f t="shared" si="90"/>
        <v>0.61878392887981204</v>
      </c>
      <c r="EX20" s="354">
        <f t="shared" si="90"/>
        <v>0.61750108870301679</v>
      </c>
      <c r="EY20" s="354">
        <f t="shared" si="90"/>
        <v>0.6181040264056078</v>
      </c>
      <c r="EZ20" s="354">
        <f t="shared" si="90"/>
        <v>0.61843639731662414</v>
      </c>
      <c r="FA20" s="354">
        <f t="shared" si="90"/>
        <v>0.61990137779917953</v>
      </c>
      <c r="FB20" s="354">
        <f t="shared" si="90"/>
        <v>0.61998325258687725</v>
      </c>
      <c r="FC20" s="354">
        <f t="shared" si="90"/>
        <v>0.62094977496673098</v>
      </c>
      <c r="FD20" s="354">
        <f t="shared" si="90"/>
        <v>0.620865320380523</v>
      </c>
      <c r="FE20" s="354">
        <f t="shared" si="90"/>
        <v>0.62176474531330295</v>
      </c>
      <c r="FF20" s="354">
        <f t="shared" si="90"/>
        <v>0.62197112506646146</v>
      </c>
      <c r="FG20" s="354">
        <f t="shared" si="90"/>
        <v>0.62249862989350202</v>
      </c>
      <c r="FH20" s="354">
        <f t="shared" si="90"/>
        <v>0.62847048997978594</v>
      </c>
      <c r="FI20" s="354">
        <f t="shared" si="90"/>
        <v>0.64331301832777499</v>
      </c>
      <c r="FJ20" s="354">
        <f t="shared" si="90"/>
        <v>0.65543854453924599</v>
      </c>
      <c r="FK20" s="354">
        <f t="shared" si="90"/>
        <v>0.65633075893469583</v>
      </c>
    </row>
    <row r="21" spans="2:167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67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67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67" ht="13.5" hidden="1" customHeight="1" x14ac:dyDescent="0.25">
      <c r="B24" s="3" t="s">
        <v>1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</row>
    <row r="25" spans="2:167" ht="13.5" hidden="1" customHeight="1" thickBot="1" x14ac:dyDescent="0.3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</row>
    <row r="26" spans="2:167" ht="13.5" hidden="1" customHeight="1" thickTop="1" x14ac:dyDescent="0.25">
      <c r="B26" s="3" t="s">
        <v>9</v>
      </c>
      <c r="C26" s="25">
        <f t="shared" ref="C26:Q26" si="91">SUM(C24:C25)</f>
        <v>565</v>
      </c>
      <c r="D26" s="8">
        <f t="shared" si="91"/>
        <v>726</v>
      </c>
      <c r="E26" s="8">
        <f t="shared" si="91"/>
        <v>805</v>
      </c>
      <c r="F26" s="8">
        <f t="shared" si="91"/>
        <v>819</v>
      </c>
      <c r="G26" s="8">
        <f t="shared" si="91"/>
        <v>822</v>
      </c>
      <c r="H26" s="8">
        <f t="shared" si="91"/>
        <v>824</v>
      </c>
      <c r="I26" s="8">
        <f t="shared" si="91"/>
        <v>822</v>
      </c>
      <c r="J26" s="8">
        <f t="shared" si="91"/>
        <v>851</v>
      </c>
      <c r="K26" s="35">
        <f t="shared" si="91"/>
        <v>850</v>
      </c>
      <c r="L26" s="8">
        <f t="shared" si="91"/>
        <v>842</v>
      </c>
      <c r="M26" s="8">
        <f t="shared" si="91"/>
        <v>861</v>
      </c>
      <c r="N26" s="10">
        <f t="shared" si="91"/>
        <v>852</v>
      </c>
      <c r="O26" s="35">
        <f t="shared" si="91"/>
        <v>859</v>
      </c>
      <c r="P26" s="35">
        <f t="shared" si="91"/>
        <v>858</v>
      </c>
      <c r="Q26" s="8">
        <f t="shared" si="91"/>
        <v>864</v>
      </c>
      <c r="R26" s="8">
        <f t="shared" ref="R26:Z26" si="92">SUM(R24:R25)</f>
        <v>874</v>
      </c>
      <c r="S26" s="8">
        <f t="shared" si="92"/>
        <v>871</v>
      </c>
      <c r="T26" s="8">
        <f t="shared" si="92"/>
        <v>865</v>
      </c>
      <c r="U26" s="8">
        <f t="shared" si="92"/>
        <v>870</v>
      </c>
      <c r="V26" s="8">
        <f t="shared" si="92"/>
        <v>882</v>
      </c>
      <c r="W26" s="8">
        <f t="shared" si="92"/>
        <v>864</v>
      </c>
      <c r="X26" s="8">
        <f t="shared" si="92"/>
        <v>864</v>
      </c>
      <c r="Y26" s="8">
        <f t="shared" si="92"/>
        <v>861</v>
      </c>
      <c r="Z26" s="9">
        <f t="shared" si="92"/>
        <v>862</v>
      </c>
      <c r="AA26" s="8">
        <f t="shared" ref="AA26:AF26" si="93">SUM(AA24:AA25)</f>
        <v>862</v>
      </c>
      <c r="AB26" s="8">
        <f t="shared" si="93"/>
        <v>864</v>
      </c>
      <c r="AC26" s="8">
        <f t="shared" si="93"/>
        <v>859</v>
      </c>
      <c r="AD26" s="8">
        <f t="shared" si="93"/>
        <v>860</v>
      </c>
      <c r="AE26" s="8">
        <f t="shared" si="93"/>
        <v>863</v>
      </c>
      <c r="AF26" s="8">
        <f t="shared" si="93"/>
        <v>866</v>
      </c>
      <c r="AG26" s="8">
        <f t="shared" ref="AG26:AL26" si="94">SUM(AG24:AG25)</f>
        <v>874</v>
      </c>
      <c r="AH26" s="8">
        <f t="shared" si="94"/>
        <v>871</v>
      </c>
      <c r="AI26" s="8">
        <f t="shared" si="94"/>
        <v>879</v>
      </c>
      <c r="AJ26" s="8">
        <f t="shared" si="94"/>
        <v>868</v>
      </c>
      <c r="AK26" s="8">
        <f t="shared" si="94"/>
        <v>880</v>
      </c>
      <c r="AL26" s="8">
        <f t="shared" si="94"/>
        <v>875</v>
      </c>
      <c r="AM26" s="77">
        <f t="shared" ref="AM26:AR26" si="95">SUM(AM24:AM25)</f>
        <v>884</v>
      </c>
      <c r="AN26" s="8">
        <f t="shared" si="95"/>
        <v>881</v>
      </c>
      <c r="AO26" s="80">
        <f t="shared" si="95"/>
        <v>885</v>
      </c>
      <c r="AP26" s="80">
        <f t="shared" si="95"/>
        <v>882</v>
      </c>
      <c r="AQ26" s="80">
        <f t="shared" si="95"/>
        <v>883</v>
      </c>
      <c r="AR26" s="80">
        <f t="shared" si="95"/>
        <v>884</v>
      </c>
      <c r="AS26" s="80">
        <f t="shared" ref="AS26:AX26" si="96">SUM(AS24:AS25)</f>
        <v>883</v>
      </c>
      <c r="AT26" s="80">
        <f t="shared" si="96"/>
        <v>889</v>
      </c>
      <c r="AU26" s="80">
        <f t="shared" si="96"/>
        <v>887</v>
      </c>
      <c r="AV26" s="80">
        <f t="shared" si="96"/>
        <v>885</v>
      </c>
      <c r="AW26" s="80">
        <f t="shared" si="96"/>
        <v>883</v>
      </c>
      <c r="AX26" s="80">
        <f t="shared" si="96"/>
        <v>886</v>
      </c>
      <c r="AY26" s="194">
        <f t="shared" ref="AY26:BD26" si="97">SUM(AY24:AY25)</f>
        <v>885</v>
      </c>
      <c r="AZ26" s="80">
        <f t="shared" si="97"/>
        <v>893</v>
      </c>
      <c r="BA26" s="80">
        <f t="shared" si="97"/>
        <v>884</v>
      </c>
      <c r="BB26" s="80">
        <f t="shared" si="97"/>
        <v>886</v>
      </c>
      <c r="BC26" s="80">
        <f t="shared" si="97"/>
        <v>883</v>
      </c>
      <c r="BD26" s="80">
        <f t="shared" si="97"/>
        <v>885</v>
      </c>
      <c r="BE26" s="80">
        <f t="shared" ref="BE26:BJ26" si="98">SUM(BE24:BE25)</f>
        <v>890</v>
      </c>
      <c r="BF26" s="80">
        <f t="shared" si="98"/>
        <v>883</v>
      </c>
      <c r="BG26" s="80">
        <f t="shared" si="98"/>
        <v>882</v>
      </c>
      <c r="BH26" s="80">
        <f t="shared" si="98"/>
        <v>891</v>
      </c>
      <c r="BI26" s="80">
        <f t="shared" si="98"/>
        <v>893</v>
      </c>
      <c r="BJ26" s="80">
        <f t="shared" si="98"/>
        <v>886</v>
      </c>
      <c r="BK26" s="194">
        <f t="shared" ref="BK26:BV26" si="99">SUM(BK24:BK25)</f>
        <v>886</v>
      </c>
      <c r="BL26" s="80">
        <f t="shared" si="99"/>
        <v>879</v>
      </c>
      <c r="BM26" s="80">
        <f t="shared" si="99"/>
        <v>881</v>
      </c>
      <c r="BN26" s="80">
        <f t="shared" si="99"/>
        <v>886</v>
      </c>
      <c r="BO26" s="80">
        <f t="shared" si="99"/>
        <v>886</v>
      </c>
      <c r="BP26" s="80">
        <f t="shared" si="99"/>
        <v>887</v>
      </c>
      <c r="BQ26" s="80">
        <f t="shared" si="99"/>
        <v>876</v>
      </c>
      <c r="BR26" s="80">
        <f t="shared" si="99"/>
        <v>883</v>
      </c>
      <c r="BS26" s="80">
        <f t="shared" si="99"/>
        <v>876</v>
      </c>
      <c r="BT26" s="80">
        <f t="shared" si="99"/>
        <v>879</v>
      </c>
      <c r="BU26" s="80">
        <f t="shared" si="99"/>
        <v>877</v>
      </c>
      <c r="BV26" s="10">
        <f t="shared" si="99"/>
        <v>881</v>
      </c>
      <c r="BW26" s="194">
        <f t="shared" ref="BW26:CB26" si="100">SUM(BW24:BW25)</f>
        <v>895</v>
      </c>
      <c r="BX26" s="80">
        <f t="shared" si="100"/>
        <v>893</v>
      </c>
      <c r="BY26" s="80">
        <f t="shared" si="100"/>
        <v>896</v>
      </c>
      <c r="BZ26" s="80">
        <f t="shared" si="100"/>
        <v>894</v>
      </c>
      <c r="CA26" s="80">
        <f t="shared" si="100"/>
        <v>895</v>
      </c>
      <c r="CB26" s="80">
        <f t="shared" si="100"/>
        <v>900</v>
      </c>
      <c r="CC26" s="80">
        <f t="shared" ref="CC26:CH26" si="101">SUM(CC24:CC25)</f>
        <v>909</v>
      </c>
      <c r="CD26" s="80">
        <f t="shared" si="101"/>
        <v>901</v>
      </c>
      <c r="CE26" s="80">
        <f t="shared" si="101"/>
        <v>897</v>
      </c>
      <c r="CF26" s="80">
        <f t="shared" si="101"/>
        <v>886</v>
      </c>
      <c r="CG26" s="80">
        <f t="shared" si="101"/>
        <v>856</v>
      </c>
      <c r="CH26" s="80">
        <f t="shared" si="101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02">SUM(CL24:CL25)</f>
        <v>900</v>
      </c>
      <c r="CM26" s="94">
        <f t="shared" si="102"/>
        <v>895</v>
      </c>
      <c r="CN26" s="94">
        <f t="shared" si="102"/>
        <v>908</v>
      </c>
      <c r="CO26" s="94">
        <f t="shared" si="102"/>
        <v>896</v>
      </c>
      <c r="CP26" s="94">
        <f t="shared" si="102"/>
        <v>901</v>
      </c>
      <c r="CQ26" s="94">
        <f t="shared" si="102"/>
        <v>907</v>
      </c>
      <c r="CR26" s="94">
        <f t="shared" si="102"/>
        <v>907</v>
      </c>
      <c r="CS26" s="94">
        <f t="shared" si="102"/>
        <v>903</v>
      </c>
      <c r="CT26" s="107">
        <f t="shared" si="102"/>
        <v>917</v>
      </c>
      <c r="CU26" s="95">
        <f t="shared" ref="CU26:DJ26" si="103">SUM(CU24:CU25)</f>
        <v>926</v>
      </c>
      <c r="CV26" s="95">
        <f t="shared" si="103"/>
        <v>930</v>
      </c>
      <c r="CW26" s="95">
        <f t="shared" si="103"/>
        <v>917</v>
      </c>
      <c r="CX26" s="95">
        <f t="shared" si="103"/>
        <v>916</v>
      </c>
      <c r="CY26" s="95">
        <f t="shared" si="103"/>
        <v>911</v>
      </c>
      <c r="CZ26" s="95">
        <f t="shared" si="103"/>
        <v>917</v>
      </c>
      <c r="DA26" s="95">
        <f t="shared" si="103"/>
        <v>910</v>
      </c>
      <c r="DB26" s="95">
        <f t="shared" si="103"/>
        <v>919</v>
      </c>
      <c r="DC26" s="95">
        <f t="shared" si="103"/>
        <v>905</v>
      </c>
      <c r="DD26" s="95">
        <f t="shared" si="103"/>
        <v>910</v>
      </c>
      <c r="DE26" s="95">
        <f t="shared" si="103"/>
        <v>913</v>
      </c>
      <c r="DF26" s="107">
        <f t="shared" si="103"/>
        <v>919</v>
      </c>
      <c r="DG26" s="95">
        <f t="shared" si="103"/>
        <v>917</v>
      </c>
      <c r="DH26" s="95">
        <f t="shared" si="103"/>
        <v>917</v>
      </c>
      <c r="DI26" s="95">
        <f t="shared" si="103"/>
        <v>918</v>
      </c>
      <c r="DJ26" s="95">
        <f t="shared" si="103"/>
        <v>921</v>
      </c>
      <c r="DK26" s="95">
        <f t="shared" ref="DK26:DU26" si="104">SUM(DK24:DK25)</f>
        <v>924</v>
      </c>
      <c r="DL26" s="95">
        <f t="shared" si="104"/>
        <v>925</v>
      </c>
      <c r="DM26" s="95">
        <f t="shared" si="104"/>
        <v>921</v>
      </c>
      <c r="DN26" s="95">
        <f t="shared" si="104"/>
        <v>921</v>
      </c>
      <c r="DO26" s="95">
        <f t="shared" si="104"/>
        <v>920</v>
      </c>
      <c r="DP26" s="95">
        <f t="shared" si="104"/>
        <v>919</v>
      </c>
      <c r="DQ26" s="95">
        <f t="shared" si="104"/>
        <v>918</v>
      </c>
      <c r="DR26" s="95">
        <f t="shared" si="104"/>
        <v>926</v>
      </c>
      <c r="DS26" s="95">
        <f t="shared" si="104"/>
        <v>925</v>
      </c>
      <c r="DT26" s="95">
        <f t="shared" si="104"/>
        <v>926</v>
      </c>
      <c r="DU26" s="95">
        <f t="shared" si="104"/>
        <v>928</v>
      </c>
      <c r="DV26" s="355">
        <f t="shared" ref="DV26:FK26" si="105">SUM(DV24:DV25)</f>
        <v>928</v>
      </c>
      <c r="DW26" s="355">
        <f t="shared" si="105"/>
        <v>935</v>
      </c>
      <c r="DX26" s="355">
        <f t="shared" si="105"/>
        <v>931</v>
      </c>
      <c r="DY26" s="355">
        <f t="shared" si="105"/>
        <v>941</v>
      </c>
      <c r="DZ26" s="355">
        <f t="shared" si="105"/>
        <v>935</v>
      </c>
      <c r="EA26" s="355">
        <f t="shared" si="105"/>
        <v>940</v>
      </c>
      <c r="EB26" s="355">
        <f t="shared" si="105"/>
        <v>935</v>
      </c>
      <c r="EC26" s="355">
        <f t="shared" si="105"/>
        <v>934</v>
      </c>
      <c r="ED26" s="355">
        <f t="shared" si="105"/>
        <v>939</v>
      </c>
      <c r="EE26" s="355">
        <f t="shared" si="105"/>
        <v>946</v>
      </c>
      <c r="EF26" s="355">
        <f t="shared" si="105"/>
        <v>953</v>
      </c>
      <c r="EG26" s="355">
        <f t="shared" si="105"/>
        <v>946</v>
      </c>
      <c r="EH26" s="355">
        <f t="shared" si="105"/>
        <v>960</v>
      </c>
      <c r="EI26" s="355">
        <f t="shared" si="105"/>
        <v>954</v>
      </c>
      <c r="EJ26" s="355">
        <f t="shared" si="105"/>
        <v>954</v>
      </c>
      <c r="EK26" s="355">
        <f t="shared" si="105"/>
        <v>964</v>
      </c>
      <c r="EL26" s="355">
        <f t="shared" si="105"/>
        <v>962</v>
      </c>
      <c r="EM26" s="355">
        <f t="shared" si="105"/>
        <v>963</v>
      </c>
      <c r="EN26" s="355">
        <f t="shared" si="105"/>
        <v>975</v>
      </c>
      <c r="EO26" s="355">
        <f t="shared" si="105"/>
        <v>977</v>
      </c>
      <c r="EP26" s="355">
        <f t="shared" si="105"/>
        <v>980</v>
      </c>
      <c r="EQ26" s="355">
        <f t="shared" si="105"/>
        <v>976</v>
      </c>
      <c r="ER26" s="355">
        <f t="shared" si="105"/>
        <v>983</v>
      </c>
      <c r="ES26" s="355">
        <f t="shared" si="105"/>
        <v>982</v>
      </c>
      <c r="ET26" s="355">
        <f t="shared" si="105"/>
        <v>993</v>
      </c>
      <c r="EU26" s="355">
        <f t="shared" si="105"/>
        <v>990</v>
      </c>
      <c r="EV26" s="355">
        <f t="shared" si="105"/>
        <v>996</v>
      </c>
      <c r="EW26" s="355">
        <f t="shared" si="105"/>
        <v>1006</v>
      </c>
      <c r="EX26" s="355">
        <f t="shared" si="105"/>
        <v>1003</v>
      </c>
      <c r="EY26" s="355">
        <f t="shared" si="105"/>
        <v>1011</v>
      </c>
      <c r="EZ26" s="355">
        <f t="shared" si="105"/>
        <v>1002</v>
      </c>
      <c r="FA26" s="355">
        <f t="shared" si="105"/>
        <v>1009</v>
      </c>
      <c r="FB26" s="355">
        <f t="shared" si="105"/>
        <v>1013</v>
      </c>
      <c r="FC26" s="355">
        <f t="shared" si="105"/>
        <v>1006</v>
      </c>
      <c r="FD26" s="355">
        <f t="shared" si="105"/>
        <v>977</v>
      </c>
      <c r="FE26" s="355">
        <f t="shared" si="105"/>
        <v>1005</v>
      </c>
      <c r="FF26" s="355">
        <f t="shared" si="105"/>
        <v>1007</v>
      </c>
      <c r="FG26" s="355">
        <f t="shared" si="105"/>
        <v>1016</v>
      </c>
      <c r="FH26" s="355">
        <f t="shared" si="105"/>
        <v>1003</v>
      </c>
      <c r="FI26" s="355">
        <f t="shared" si="105"/>
        <v>1027</v>
      </c>
      <c r="FJ26" s="355">
        <f t="shared" si="105"/>
        <v>1030</v>
      </c>
      <c r="FK26" s="355">
        <f t="shared" si="105"/>
        <v>1025</v>
      </c>
    </row>
    <row r="27" spans="2:167" ht="13.5" hidden="1" customHeight="1" x14ac:dyDescent="0.25">
      <c r="B27" s="3" t="s">
        <v>10</v>
      </c>
      <c r="C27" s="26">
        <f t="shared" ref="C27:Q27" si="106">SUM(C24)/C26</f>
        <v>0.97345132743362828</v>
      </c>
      <c r="D27" s="14">
        <f t="shared" si="106"/>
        <v>0.75757575757575757</v>
      </c>
      <c r="E27" s="14">
        <f t="shared" si="106"/>
        <v>0.74409937888198763</v>
      </c>
      <c r="F27" s="14">
        <f t="shared" si="106"/>
        <v>0.72771672771672768</v>
      </c>
      <c r="G27" s="14">
        <f t="shared" si="106"/>
        <v>0.7007299270072993</v>
      </c>
      <c r="H27" s="14">
        <f t="shared" si="106"/>
        <v>0.68932038834951459</v>
      </c>
      <c r="I27" s="14">
        <f t="shared" si="106"/>
        <v>0.67031630170316303</v>
      </c>
      <c r="J27" s="14">
        <f t="shared" si="106"/>
        <v>0.65569917743830786</v>
      </c>
      <c r="K27" s="36">
        <f t="shared" si="106"/>
        <v>0.64352941176470591</v>
      </c>
      <c r="L27" s="14">
        <f t="shared" si="106"/>
        <v>0.62945368171021376</v>
      </c>
      <c r="M27" s="14">
        <f t="shared" si="106"/>
        <v>0.62717770034843201</v>
      </c>
      <c r="N27" s="23">
        <f t="shared" si="106"/>
        <v>0.61619718309859151</v>
      </c>
      <c r="O27" s="36">
        <f t="shared" si="106"/>
        <v>0.59953434225844005</v>
      </c>
      <c r="P27" s="36">
        <f t="shared" si="106"/>
        <v>0.58857808857808858</v>
      </c>
      <c r="Q27" s="14">
        <f t="shared" si="106"/>
        <v>0.57754629629629628</v>
      </c>
      <c r="R27" s="14">
        <f t="shared" ref="R27:Z27" si="107">SUM(R24)/R26</f>
        <v>0.57437070938215107</v>
      </c>
      <c r="S27" s="14">
        <f t="shared" si="107"/>
        <v>0.57175660160734787</v>
      </c>
      <c r="T27" s="14">
        <f t="shared" si="107"/>
        <v>0.56416184971098271</v>
      </c>
      <c r="U27" s="14">
        <f t="shared" si="107"/>
        <v>0.57011494252873562</v>
      </c>
      <c r="V27" s="14">
        <f t="shared" si="107"/>
        <v>0.58049886621315194</v>
      </c>
      <c r="W27" s="14">
        <f t="shared" si="107"/>
        <v>0.58101851851851849</v>
      </c>
      <c r="X27" s="14">
        <f t="shared" si="107"/>
        <v>0.57407407407407407</v>
      </c>
      <c r="Y27" s="14">
        <f t="shared" si="107"/>
        <v>0.56445993031358888</v>
      </c>
      <c r="Z27" s="23">
        <f t="shared" si="107"/>
        <v>0.55220417633410668</v>
      </c>
      <c r="AA27" s="14">
        <f t="shared" ref="AA27:AF27" si="108">SUM(AA24)/AA26</f>
        <v>0.54176334106728541</v>
      </c>
      <c r="AB27" s="14">
        <f t="shared" si="108"/>
        <v>0.53009259259259256</v>
      </c>
      <c r="AC27" s="14">
        <f t="shared" si="108"/>
        <v>0.52619324796274736</v>
      </c>
      <c r="AD27" s="14">
        <f t="shared" si="108"/>
        <v>0.52441860465116275</v>
      </c>
      <c r="AE27" s="14">
        <f t="shared" si="108"/>
        <v>0.52143684820393976</v>
      </c>
      <c r="AF27" s="14">
        <f t="shared" si="108"/>
        <v>0.51385681293302543</v>
      </c>
      <c r="AG27" s="14">
        <f t="shared" ref="AG27:AL27" si="109">SUM(AG24)/AG26</f>
        <v>0.50228832951945079</v>
      </c>
      <c r="AH27" s="14">
        <f t="shared" si="109"/>
        <v>0.4925373134328358</v>
      </c>
      <c r="AI27" s="14">
        <f t="shared" si="109"/>
        <v>0.46757679180887374</v>
      </c>
      <c r="AJ27" s="14">
        <f t="shared" si="109"/>
        <v>0.4642857142857143</v>
      </c>
      <c r="AK27" s="14">
        <f t="shared" si="109"/>
        <v>0.45909090909090911</v>
      </c>
      <c r="AL27" s="14">
        <f t="shared" si="109"/>
        <v>0.45600000000000002</v>
      </c>
      <c r="AM27" s="78">
        <f t="shared" ref="AM27:AR27" si="110">SUM(AM24)/AM26</f>
        <v>0.45135746606334842</v>
      </c>
      <c r="AN27" s="14">
        <f t="shared" si="110"/>
        <v>0.45402951191827468</v>
      </c>
      <c r="AO27" s="14">
        <f t="shared" si="110"/>
        <v>0.43954802259887005</v>
      </c>
      <c r="AP27" s="14">
        <f t="shared" si="110"/>
        <v>0.43764172335600909</v>
      </c>
      <c r="AQ27" s="14">
        <f t="shared" si="110"/>
        <v>0.43488108720271801</v>
      </c>
      <c r="AR27" s="14">
        <f t="shared" si="110"/>
        <v>0.42420814479638008</v>
      </c>
      <c r="AS27" s="14">
        <f t="shared" ref="AS27:AX27" si="111">SUM(AS24)/AS26</f>
        <v>0.42355605889014725</v>
      </c>
      <c r="AT27" s="14">
        <f t="shared" si="111"/>
        <v>0.40832395950506184</v>
      </c>
      <c r="AU27" s="14">
        <f t="shared" si="111"/>
        <v>0.3968432919954904</v>
      </c>
      <c r="AV27" s="14">
        <f t="shared" si="111"/>
        <v>0.4</v>
      </c>
      <c r="AW27" s="14">
        <f t="shared" si="111"/>
        <v>0.40203850509626277</v>
      </c>
      <c r="AX27" s="14">
        <f t="shared" si="111"/>
        <v>0.40067720090293452</v>
      </c>
      <c r="AY27" s="78">
        <f t="shared" ref="AY27:BD27" si="112">SUM(AY24)/AY26</f>
        <v>0.4033898305084746</v>
      </c>
      <c r="AZ27" s="14">
        <f t="shared" si="112"/>
        <v>0.41769316909294513</v>
      </c>
      <c r="BA27" s="14">
        <f t="shared" si="112"/>
        <v>0.42420814479638008</v>
      </c>
      <c r="BB27" s="14">
        <f t="shared" si="112"/>
        <v>0.42099322799097066</v>
      </c>
      <c r="BC27" s="14">
        <f t="shared" si="112"/>
        <v>0.42015855039637601</v>
      </c>
      <c r="BD27" s="14">
        <f t="shared" si="112"/>
        <v>0.42259887005649716</v>
      </c>
      <c r="BE27" s="14">
        <f t="shared" ref="BE27:BJ27" si="113">SUM(BE24)/BE26</f>
        <v>0.4101123595505618</v>
      </c>
      <c r="BF27" s="14">
        <f t="shared" si="113"/>
        <v>0.41109852774631939</v>
      </c>
      <c r="BG27" s="14">
        <f t="shared" si="113"/>
        <v>0.41269841269841268</v>
      </c>
      <c r="BH27" s="14">
        <f t="shared" si="113"/>
        <v>0.41077441077441079</v>
      </c>
      <c r="BI27" s="14">
        <f t="shared" si="113"/>
        <v>0.39193729003359462</v>
      </c>
      <c r="BJ27" s="14">
        <f t="shared" si="113"/>
        <v>0.39390519187358919</v>
      </c>
      <c r="BK27" s="78">
        <f t="shared" ref="BK27:BV27" si="114">SUM(BK24)/BK26</f>
        <v>0.3905191873589165</v>
      </c>
      <c r="BL27" s="14">
        <f t="shared" si="114"/>
        <v>0.39021615472127419</v>
      </c>
      <c r="BM27" s="14">
        <f t="shared" si="114"/>
        <v>0.39614074914869468</v>
      </c>
      <c r="BN27" s="14">
        <f t="shared" si="114"/>
        <v>0.39729119638826182</v>
      </c>
      <c r="BO27" s="14">
        <f t="shared" si="114"/>
        <v>0.3905191873589165</v>
      </c>
      <c r="BP27" s="14">
        <f t="shared" si="114"/>
        <v>0.40811724915445319</v>
      </c>
      <c r="BQ27" s="14">
        <f t="shared" si="114"/>
        <v>0.41438356164383561</v>
      </c>
      <c r="BR27" s="14">
        <f t="shared" si="114"/>
        <v>0.41336353340883353</v>
      </c>
      <c r="BS27" s="14">
        <f t="shared" si="114"/>
        <v>0.41095890410958902</v>
      </c>
      <c r="BT27" s="14">
        <f t="shared" si="114"/>
        <v>0.40841865756541523</v>
      </c>
      <c r="BU27" s="14">
        <f t="shared" si="114"/>
        <v>0.40364880273660203</v>
      </c>
      <c r="BV27" s="23">
        <f t="shared" si="114"/>
        <v>0.39954597048808171</v>
      </c>
      <c r="BW27" s="78">
        <f t="shared" ref="BW27:CB27" si="115">SUM(BW24)/BW26</f>
        <v>0.38882681564245808</v>
      </c>
      <c r="BX27" s="14">
        <f t="shared" si="115"/>
        <v>0.39529675251959684</v>
      </c>
      <c r="BY27" s="14">
        <f t="shared" si="115"/>
        <v>0.390625</v>
      </c>
      <c r="BZ27" s="14">
        <f t="shared" si="115"/>
        <v>0.38590604026845637</v>
      </c>
      <c r="CA27" s="14">
        <f t="shared" si="115"/>
        <v>0.38994413407821227</v>
      </c>
      <c r="CB27" s="14">
        <f t="shared" si="115"/>
        <v>0.38777777777777778</v>
      </c>
      <c r="CC27" s="14">
        <f t="shared" ref="CC27:CH27" si="116">SUM(CC24)/CC26</f>
        <v>0.37843784378437845</v>
      </c>
      <c r="CD27" s="14">
        <f t="shared" si="116"/>
        <v>0.37957824639289678</v>
      </c>
      <c r="CE27" s="14">
        <f t="shared" si="116"/>
        <v>0.37681159420289856</v>
      </c>
      <c r="CF27" s="14">
        <f t="shared" si="116"/>
        <v>0.36230248306997742</v>
      </c>
      <c r="CG27" s="14">
        <f t="shared" si="116"/>
        <v>0.36331775700934582</v>
      </c>
      <c r="CH27" s="14">
        <f t="shared" si="116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17">SUM(CL24)/CL26</f>
        <v>0.31</v>
      </c>
      <c r="CM27" s="259">
        <f t="shared" si="117"/>
        <v>0.30391061452513968</v>
      </c>
      <c r="CN27" s="259">
        <f t="shared" si="117"/>
        <v>0.29515418502202645</v>
      </c>
      <c r="CO27" s="259">
        <f t="shared" si="117"/>
        <v>0.28348214285714285</v>
      </c>
      <c r="CP27" s="259">
        <f t="shared" si="117"/>
        <v>0.27192008879023305</v>
      </c>
      <c r="CQ27" s="259">
        <f t="shared" si="117"/>
        <v>0.27342888643880925</v>
      </c>
      <c r="CR27" s="259">
        <f t="shared" ref="CR27:DJ27" si="118">SUM(CR24)/CR26</f>
        <v>0.26681367144432194</v>
      </c>
      <c r="CS27" s="259">
        <f t="shared" si="118"/>
        <v>0.26578073089700999</v>
      </c>
      <c r="CT27" s="265">
        <f t="shared" si="118"/>
        <v>0.2649945474372955</v>
      </c>
      <c r="CU27" s="259">
        <f t="shared" si="118"/>
        <v>0.26349892008639308</v>
      </c>
      <c r="CV27" s="259">
        <f t="shared" si="118"/>
        <v>0.24946236559139784</v>
      </c>
      <c r="CW27" s="259">
        <f t="shared" si="118"/>
        <v>0.25190839694656486</v>
      </c>
      <c r="CX27" s="259">
        <f t="shared" si="118"/>
        <v>0.25218340611353712</v>
      </c>
      <c r="CY27" s="259">
        <f t="shared" si="118"/>
        <v>0.25576289791437978</v>
      </c>
      <c r="CZ27" s="259">
        <f t="shared" si="118"/>
        <v>0.25408942202835333</v>
      </c>
      <c r="DA27" s="259">
        <f t="shared" si="118"/>
        <v>0.25274725274725274</v>
      </c>
      <c r="DB27" s="259">
        <f t="shared" si="118"/>
        <v>0.25571273122959737</v>
      </c>
      <c r="DC27" s="259">
        <f t="shared" si="118"/>
        <v>0.2541436464088398</v>
      </c>
      <c r="DD27" s="259">
        <f t="shared" si="118"/>
        <v>0.24395604395604395</v>
      </c>
      <c r="DE27" s="259">
        <f t="shared" si="118"/>
        <v>0.24205914567360351</v>
      </c>
      <c r="DF27" s="265">
        <f t="shared" si="118"/>
        <v>0.24374319912948858</v>
      </c>
      <c r="DG27" s="312">
        <f t="shared" si="118"/>
        <v>0.23664122137404581</v>
      </c>
      <c r="DH27" s="312">
        <f t="shared" si="118"/>
        <v>0.23773173391494001</v>
      </c>
      <c r="DI27" s="312">
        <f t="shared" si="118"/>
        <v>0.24618736383442266</v>
      </c>
      <c r="DJ27" s="312">
        <f t="shared" si="118"/>
        <v>0.250814332247557</v>
      </c>
      <c r="DK27" s="312">
        <f t="shared" ref="DK27:FK27" si="119">SUM(DK24)/DK26</f>
        <v>0.25757575757575757</v>
      </c>
      <c r="DL27" s="312">
        <f t="shared" si="119"/>
        <v>0.25405405405405407</v>
      </c>
      <c r="DM27" s="312">
        <f t="shared" si="119"/>
        <v>0.25298588490770901</v>
      </c>
      <c r="DN27" s="312">
        <f t="shared" si="119"/>
        <v>0.25407166123778502</v>
      </c>
      <c r="DO27" s="312">
        <f t="shared" si="119"/>
        <v>0.25760869565217392</v>
      </c>
      <c r="DP27" s="312">
        <f t="shared" si="119"/>
        <v>0.25571273122959737</v>
      </c>
      <c r="DQ27" s="312">
        <f t="shared" si="119"/>
        <v>0.25599128540305011</v>
      </c>
      <c r="DR27" s="312">
        <f t="shared" si="119"/>
        <v>0.25485961123110151</v>
      </c>
      <c r="DS27" s="312">
        <f t="shared" si="119"/>
        <v>0.252972972972973</v>
      </c>
      <c r="DT27" s="312">
        <f t="shared" si="119"/>
        <v>0.25377969762419006</v>
      </c>
      <c r="DU27" s="312">
        <f t="shared" si="119"/>
        <v>0.25431034482758619</v>
      </c>
      <c r="DV27" s="282">
        <f t="shared" si="119"/>
        <v>0.25754310344827586</v>
      </c>
      <c r="DW27" s="282">
        <f t="shared" si="119"/>
        <v>0.25454545454545452</v>
      </c>
      <c r="DX27" s="282">
        <f t="shared" si="119"/>
        <v>0.25134264232008591</v>
      </c>
      <c r="DY27" s="282">
        <f t="shared" si="119"/>
        <v>0.25185972369819343</v>
      </c>
      <c r="DZ27" s="282">
        <f t="shared" si="119"/>
        <v>0.25240641711229944</v>
      </c>
      <c r="EA27" s="282">
        <f t="shared" si="119"/>
        <v>0.2531914893617021</v>
      </c>
      <c r="EB27" s="282">
        <f t="shared" si="119"/>
        <v>0.25133689839572193</v>
      </c>
      <c r="EC27" s="282">
        <f t="shared" si="119"/>
        <v>0.24946466809421841</v>
      </c>
      <c r="ED27" s="282">
        <f t="shared" si="119"/>
        <v>0.25239616613418531</v>
      </c>
      <c r="EE27" s="282">
        <f t="shared" si="119"/>
        <v>0.24207188160676532</v>
      </c>
      <c r="EF27" s="282">
        <f t="shared" si="119"/>
        <v>0.23189926547743966</v>
      </c>
      <c r="EG27" s="282">
        <f t="shared" si="119"/>
        <v>0.23361522198731502</v>
      </c>
      <c r="EH27" s="282">
        <f t="shared" si="119"/>
        <v>0.23645833333333333</v>
      </c>
      <c r="EI27" s="282">
        <f t="shared" si="119"/>
        <v>0.22746331236897274</v>
      </c>
      <c r="EJ27" s="282">
        <f t="shared" si="119"/>
        <v>0.22431865828092243</v>
      </c>
      <c r="EK27" s="282">
        <f t="shared" si="119"/>
        <v>0.22199170124481327</v>
      </c>
      <c r="EL27" s="282">
        <f t="shared" si="119"/>
        <v>0.22245322245322247</v>
      </c>
      <c r="EM27" s="282">
        <f t="shared" si="119"/>
        <v>0.21910695742471442</v>
      </c>
      <c r="EN27" s="282">
        <f t="shared" si="119"/>
        <v>0.21743589743589745</v>
      </c>
      <c r="EO27" s="282">
        <f t="shared" si="119"/>
        <v>0.21392016376663256</v>
      </c>
      <c r="EP27" s="282">
        <f t="shared" si="119"/>
        <v>0.21122448979591837</v>
      </c>
      <c r="EQ27" s="282">
        <f t="shared" si="119"/>
        <v>0.21311475409836064</v>
      </c>
      <c r="ER27" s="282">
        <f t="shared" si="119"/>
        <v>0.20040691759918616</v>
      </c>
      <c r="ES27" s="282">
        <f t="shared" si="119"/>
        <v>0.20875763747454176</v>
      </c>
      <c r="ET27" s="282">
        <f t="shared" si="119"/>
        <v>0.20543806646525681</v>
      </c>
      <c r="EU27" s="282">
        <f t="shared" si="119"/>
        <v>0.20606060606060606</v>
      </c>
      <c r="EV27" s="282">
        <f t="shared" si="119"/>
        <v>0.20582329317269077</v>
      </c>
      <c r="EW27" s="282">
        <f t="shared" si="119"/>
        <v>0.20974155069582506</v>
      </c>
      <c r="EX27" s="282">
        <f t="shared" si="119"/>
        <v>0.20937188434695914</v>
      </c>
      <c r="EY27" s="282">
        <f t="shared" si="119"/>
        <v>0.20573689416419386</v>
      </c>
      <c r="EZ27" s="282">
        <f t="shared" si="119"/>
        <v>0.20758483033932135</v>
      </c>
      <c r="FA27" s="282">
        <f t="shared" si="119"/>
        <v>0.21010901883052527</v>
      </c>
      <c r="FB27" s="282">
        <f t="shared" si="119"/>
        <v>0.20631786771964461</v>
      </c>
      <c r="FC27" s="282">
        <f t="shared" si="119"/>
        <v>0.21073558648111332</v>
      </c>
      <c r="FD27" s="282">
        <f t="shared" si="119"/>
        <v>0.20675537359263049</v>
      </c>
      <c r="FE27" s="282">
        <f t="shared" si="119"/>
        <v>0.20597014925373133</v>
      </c>
      <c r="FF27" s="282">
        <f t="shared" si="119"/>
        <v>0.20456802383316783</v>
      </c>
      <c r="FG27" s="282">
        <f t="shared" si="119"/>
        <v>0.20472440944881889</v>
      </c>
      <c r="FH27" s="282">
        <f t="shared" si="119"/>
        <v>0.21136590229312063</v>
      </c>
      <c r="FI27" s="282">
        <f t="shared" si="119"/>
        <v>0.20545277507302823</v>
      </c>
      <c r="FJ27" s="282">
        <f t="shared" si="119"/>
        <v>0.20194174757281552</v>
      </c>
      <c r="FK27" s="282">
        <f t="shared" si="119"/>
        <v>0.2029268292682927</v>
      </c>
    </row>
    <row r="28" spans="2:167" ht="13.5" hidden="1" customHeight="1" thickBot="1" x14ac:dyDescent="0.3">
      <c r="B28" s="4" t="s">
        <v>11</v>
      </c>
      <c r="C28" s="27">
        <f t="shared" ref="C28:Q28" si="120">SUM(C25/C26)</f>
        <v>2.6548672566371681E-2</v>
      </c>
      <c r="D28" s="15">
        <f t="shared" si="120"/>
        <v>0.24242424242424243</v>
      </c>
      <c r="E28" s="15">
        <f t="shared" si="120"/>
        <v>0.25590062111801243</v>
      </c>
      <c r="F28" s="15">
        <f t="shared" si="120"/>
        <v>0.27228327228327226</v>
      </c>
      <c r="G28" s="15">
        <f t="shared" si="120"/>
        <v>0.29927007299270075</v>
      </c>
      <c r="H28" s="15">
        <f t="shared" si="120"/>
        <v>0.31067961165048541</v>
      </c>
      <c r="I28" s="15">
        <f t="shared" si="120"/>
        <v>0.32968369829683697</v>
      </c>
      <c r="J28" s="15">
        <f t="shared" si="120"/>
        <v>0.34430082256169214</v>
      </c>
      <c r="K28" s="37">
        <f t="shared" si="120"/>
        <v>0.35647058823529409</v>
      </c>
      <c r="L28" s="15">
        <f t="shared" si="120"/>
        <v>0.37054631828978624</v>
      </c>
      <c r="M28" s="15">
        <f t="shared" si="120"/>
        <v>0.37282229965156793</v>
      </c>
      <c r="N28" s="24">
        <f t="shared" si="120"/>
        <v>0.38380281690140844</v>
      </c>
      <c r="O28" s="37">
        <f t="shared" si="120"/>
        <v>0.40046565774155995</v>
      </c>
      <c r="P28" s="37">
        <f t="shared" si="120"/>
        <v>0.41142191142191142</v>
      </c>
      <c r="Q28" s="15">
        <f t="shared" si="120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21">SUM(U25/U26)</f>
        <v>0.42988505747126438</v>
      </c>
      <c r="V28" s="15">
        <f t="shared" si="121"/>
        <v>0.41950113378684806</v>
      </c>
      <c r="W28" s="15">
        <f t="shared" si="121"/>
        <v>0.41898148148148145</v>
      </c>
      <c r="X28" s="15">
        <f t="shared" si="121"/>
        <v>0.42592592592592593</v>
      </c>
      <c r="Y28" s="15">
        <f t="shared" si="121"/>
        <v>0.43554006968641112</v>
      </c>
      <c r="Z28" s="24">
        <f t="shared" si="121"/>
        <v>0.44779582366589327</v>
      </c>
      <c r="AA28" s="15">
        <f t="shared" ref="AA28:AF28" si="122">SUM(AA25/AA26)</f>
        <v>0.45823665893271459</v>
      </c>
      <c r="AB28" s="15">
        <f t="shared" si="122"/>
        <v>0.46990740740740738</v>
      </c>
      <c r="AC28" s="15">
        <f t="shared" si="122"/>
        <v>0.47380675203725264</v>
      </c>
      <c r="AD28" s="15">
        <f t="shared" si="122"/>
        <v>0.4755813953488372</v>
      </c>
      <c r="AE28" s="15">
        <f t="shared" si="122"/>
        <v>0.47856315179606024</v>
      </c>
      <c r="AF28" s="15">
        <f t="shared" si="122"/>
        <v>0.48614318706697457</v>
      </c>
      <c r="AG28" s="15">
        <f t="shared" ref="AG28:AL28" si="123">SUM(AG25/AG26)</f>
        <v>0.49771167048054921</v>
      </c>
      <c r="AH28" s="15">
        <f t="shared" si="123"/>
        <v>0.5074626865671642</v>
      </c>
      <c r="AI28" s="15">
        <f t="shared" si="123"/>
        <v>0.53242320819112632</v>
      </c>
      <c r="AJ28" s="15">
        <f t="shared" si="123"/>
        <v>0.5357142857142857</v>
      </c>
      <c r="AK28" s="15">
        <f t="shared" si="123"/>
        <v>0.54090909090909089</v>
      </c>
      <c r="AL28" s="15">
        <f t="shared" si="123"/>
        <v>0.54400000000000004</v>
      </c>
      <c r="AM28" s="79">
        <f t="shared" ref="AM28:AR28" si="124">SUM(AM25/AM26)</f>
        <v>0.54864253393665163</v>
      </c>
      <c r="AN28" s="15">
        <f t="shared" si="124"/>
        <v>0.54597048808172532</v>
      </c>
      <c r="AO28" s="15">
        <f t="shared" si="124"/>
        <v>0.56045197740112995</v>
      </c>
      <c r="AP28" s="15">
        <f t="shared" si="124"/>
        <v>0.56235827664399096</v>
      </c>
      <c r="AQ28" s="15">
        <f t="shared" si="124"/>
        <v>0.56511891279728199</v>
      </c>
      <c r="AR28" s="15">
        <f t="shared" si="124"/>
        <v>0.57579185520361986</v>
      </c>
      <c r="AS28" s="15">
        <f t="shared" ref="AS28:AX28" si="125">SUM(AS25/AS26)</f>
        <v>0.57644394110985275</v>
      </c>
      <c r="AT28" s="15">
        <f t="shared" si="125"/>
        <v>0.59167604049493816</v>
      </c>
      <c r="AU28" s="15">
        <f t="shared" si="125"/>
        <v>0.6031567080045096</v>
      </c>
      <c r="AV28" s="15">
        <f t="shared" si="125"/>
        <v>0.6</v>
      </c>
      <c r="AW28" s="15">
        <f t="shared" si="125"/>
        <v>0.59796149490373729</v>
      </c>
      <c r="AX28" s="15">
        <f t="shared" si="125"/>
        <v>0.59932279909706543</v>
      </c>
      <c r="AY28" s="79">
        <f t="shared" ref="AY28:BD28" si="126">SUM(AY25/AY26)</f>
        <v>0.59661016949152545</v>
      </c>
      <c r="AZ28" s="15">
        <f t="shared" si="126"/>
        <v>0.58230683090705482</v>
      </c>
      <c r="BA28" s="15">
        <f t="shared" si="126"/>
        <v>0.57579185520361986</v>
      </c>
      <c r="BB28" s="15">
        <f t="shared" si="126"/>
        <v>0.57900677200902939</v>
      </c>
      <c r="BC28" s="15">
        <f t="shared" si="126"/>
        <v>0.57984144960362405</v>
      </c>
      <c r="BD28" s="15">
        <f t="shared" si="126"/>
        <v>0.57740112994350279</v>
      </c>
      <c r="BE28" s="15">
        <f t="shared" ref="BE28:BP28" si="127">SUM(BE25/BE26)</f>
        <v>0.5898876404494382</v>
      </c>
      <c r="BF28" s="15">
        <f t="shared" si="127"/>
        <v>0.58890147225368061</v>
      </c>
      <c r="BG28" s="15">
        <f t="shared" si="127"/>
        <v>0.58730158730158732</v>
      </c>
      <c r="BH28" s="15">
        <f t="shared" si="127"/>
        <v>0.58922558922558921</v>
      </c>
      <c r="BI28" s="15">
        <f t="shared" si="127"/>
        <v>0.60806270996640532</v>
      </c>
      <c r="BJ28" s="15">
        <f t="shared" si="127"/>
        <v>0.60609480812641081</v>
      </c>
      <c r="BK28" s="79">
        <f t="shared" si="127"/>
        <v>0.60948081264108356</v>
      </c>
      <c r="BL28" s="15">
        <f t="shared" si="127"/>
        <v>0.60978384527872587</v>
      </c>
      <c r="BM28" s="15">
        <f t="shared" si="127"/>
        <v>0.60385925085130532</v>
      </c>
      <c r="BN28" s="15">
        <f t="shared" si="127"/>
        <v>0.60270880361173818</v>
      </c>
      <c r="BO28" s="15">
        <f t="shared" si="127"/>
        <v>0.60948081264108356</v>
      </c>
      <c r="BP28" s="15">
        <f t="shared" si="127"/>
        <v>0.59188275084554676</v>
      </c>
      <c r="BQ28" s="15">
        <f t="shared" ref="BQ28:CB28" si="128">SUM(BQ25/BQ26)</f>
        <v>0.58561643835616439</v>
      </c>
      <c r="BR28" s="15">
        <f t="shared" si="128"/>
        <v>0.58663646659116653</v>
      </c>
      <c r="BS28" s="15">
        <f t="shared" si="128"/>
        <v>0.58904109589041098</v>
      </c>
      <c r="BT28" s="15">
        <f t="shared" si="128"/>
        <v>0.59158134243458471</v>
      </c>
      <c r="BU28" s="15">
        <f t="shared" si="128"/>
        <v>0.59635119726339791</v>
      </c>
      <c r="BV28" s="24">
        <f t="shared" si="128"/>
        <v>0.60045402951191829</v>
      </c>
      <c r="BW28" s="79">
        <f t="shared" si="128"/>
        <v>0.61117318435754187</v>
      </c>
      <c r="BX28" s="15">
        <f t="shared" si="128"/>
        <v>0.60470324748040316</v>
      </c>
      <c r="BY28" s="15">
        <f t="shared" si="128"/>
        <v>0.609375</v>
      </c>
      <c r="BZ28" s="15">
        <f t="shared" si="128"/>
        <v>0.61409395973154357</v>
      </c>
      <c r="CA28" s="15">
        <f t="shared" si="128"/>
        <v>0.61005586592178773</v>
      </c>
      <c r="CB28" s="15">
        <f t="shared" si="128"/>
        <v>0.61222222222222222</v>
      </c>
      <c r="CC28" s="15">
        <f t="shared" ref="CC28:CH28" si="129">SUM(CC25/CC26)</f>
        <v>0.62156215621562161</v>
      </c>
      <c r="CD28" s="15">
        <f t="shared" si="129"/>
        <v>0.62042175360710317</v>
      </c>
      <c r="CE28" s="15">
        <f t="shared" si="129"/>
        <v>0.62318840579710144</v>
      </c>
      <c r="CF28" s="15">
        <f t="shared" si="129"/>
        <v>0.63769751693002252</v>
      </c>
      <c r="CG28" s="15">
        <f t="shared" si="129"/>
        <v>0.63668224299065423</v>
      </c>
      <c r="CH28" s="15">
        <f t="shared" si="129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30">SUM(CL25/CL26)</f>
        <v>0.69</v>
      </c>
      <c r="CM28" s="261">
        <f t="shared" si="130"/>
        <v>0.69608938547486032</v>
      </c>
      <c r="CN28" s="261">
        <f t="shared" si="130"/>
        <v>0.70484581497797361</v>
      </c>
      <c r="CO28" s="261">
        <f t="shared" si="130"/>
        <v>0.7165178571428571</v>
      </c>
      <c r="CP28" s="261">
        <f t="shared" si="130"/>
        <v>0.72807991120976689</v>
      </c>
      <c r="CQ28" s="261">
        <f t="shared" si="130"/>
        <v>0.72657111356119075</v>
      </c>
      <c r="CR28" s="261">
        <f t="shared" ref="CR28:DJ28" si="131">SUM(CR25/CR26)</f>
        <v>0.73318632855567811</v>
      </c>
      <c r="CS28" s="261">
        <f t="shared" si="131"/>
        <v>0.73421926910299007</v>
      </c>
      <c r="CT28" s="267">
        <f t="shared" si="131"/>
        <v>0.73500545256270444</v>
      </c>
      <c r="CU28" s="261">
        <f t="shared" si="131"/>
        <v>0.73650107991360692</v>
      </c>
      <c r="CV28" s="261">
        <f t="shared" si="131"/>
        <v>0.75053763440860211</v>
      </c>
      <c r="CW28" s="261">
        <f t="shared" si="131"/>
        <v>0.74809160305343514</v>
      </c>
      <c r="CX28" s="261">
        <f t="shared" si="131"/>
        <v>0.74781659388646293</v>
      </c>
      <c r="CY28" s="261">
        <f t="shared" si="131"/>
        <v>0.74423710208562022</v>
      </c>
      <c r="CZ28" s="261">
        <f t="shared" si="131"/>
        <v>0.74591057797164673</v>
      </c>
      <c r="DA28" s="261">
        <f t="shared" si="131"/>
        <v>0.74725274725274726</v>
      </c>
      <c r="DB28" s="261">
        <f t="shared" si="131"/>
        <v>0.74428726877040263</v>
      </c>
      <c r="DC28" s="261">
        <f t="shared" si="131"/>
        <v>0.7458563535911602</v>
      </c>
      <c r="DD28" s="261">
        <f t="shared" si="131"/>
        <v>0.75604395604395602</v>
      </c>
      <c r="DE28" s="261">
        <f t="shared" si="131"/>
        <v>0.75794085432639646</v>
      </c>
      <c r="DF28" s="267">
        <f t="shared" si="131"/>
        <v>0.75625680087051139</v>
      </c>
      <c r="DG28" s="313">
        <f t="shared" si="131"/>
        <v>0.76335877862595425</v>
      </c>
      <c r="DH28" s="313">
        <f t="shared" si="131"/>
        <v>0.76226826608505993</v>
      </c>
      <c r="DI28" s="313">
        <f t="shared" si="131"/>
        <v>0.75381263616557737</v>
      </c>
      <c r="DJ28" s="313">
        <f t="shared" si="131"/>
        <v>0.749185667752443</v>
      </c>
      <c r="DK28" s="313">
        <f t="shared" ref="DK28:FK28" si="132">SUM(DK25/DK26)</f>
        <v>0.74242424242424243</v>
      </c>
      <c r="DL28" s="313">
        <f t="shared" si="132"/>
        <v>0.74594594594594599</v>
      </c>
      <c r="DM28" s="313">
        <f t="shared" si="132"/>
        <v>0.74701411509229099</v>
      </c>
      <c r="DN28" s="313">
        <f t="shared" si="132"/>
        <v>0.74592833876221498</v>
      </c>
      <c r="DO28" s="313">
        <f t="shared" si="132"/>
        <v>0.74239130434782608</v>
      </c>
      <c r="DP28" s="313">
        <f t="shared" si="132"/>
        <v>0.74428726877040263</v>
      </c>
      <c r="DQ28" s="313">
        <f t="shared" si="132"/>
        <v>0.74400871459694984</v>
      </c>
      <c r="DR28" s="313">
        <f t="shared" si="132"/>
        <v>0.74514038876889854</v>
      </c>
      <c r="DS28" s="313">
        <f t="shared" si="132"/>
        <v>0.74702702702702706</v>
      </c>
      <c r="DT28" s="313">
        <f t="shared" si="132"/>
        <v>0.74622030237580994</v>
      </c>
      <c r="DU28" s="313">
        <f t="shared" si="132"/>
        <v>0.74568965517241381</v>
      </c>
      <c r="DV28" s="354">
        <f t="shared" si="132"/>
        <v>0.74245689655172409</v>
      </c>
      <c r="DW28" s="354">
        <f t="shared" si="132"/>
        <v>0.74545454545454548</v>
      </c>
      <c r="DX28" s="354">
        <f t="shared" si="132"/>
        <v>0.74865735767991404</v>
      </c>
      <c r="DY28" s="354">
        <f t="shared" si="132"/>
        <v>0.74814027630180657</v>
      </c>
      <c r="DZ28" s="354">
        <f t="shared" si="132"/>
        <v>0.7475935828877005</v>
      </c>
      <c r="EA28" s="354">
        <f t="shared" si="132"/>
        <v>0.7468085106382979</v>
      </c>
      <c r="EB28" s="354">
        <f t="shared" si="132"/>
        <v>0.74866310160427807</v>
      </c>
      <c r="EC28" s="354">
        <f t="shared" si="132"/>
        <v>0.75053533190578159</v>
      </c>
      <c r="ED28" s="354">
        <f t="shared" si="132"/>
        <v>0.74760383386581475</v>
      </c>
      <c r="EE28" s="354">
        <f t="shared" si="132"/>
        <v>0.75792811839323471</v>
      </c>
      <c r="EF28" s="354">
        <f t="shared" si="132"/>
        <v>0.76810073452256034</v>
      </c>
      <c r="EG28" s="354">
        <f t="shared" si="132"/>
        <v>0.76638477801268501</v>
      </c>
      <c r="EH28" s="354">
        <f t="shared" si="132"/>
        <v>0.76354166666666667</v>
      </c>
      <c r="EI28" s="354">
        <f t="shared" si="132"/>
        <v>0.77253668763102723</v>
      </c>
      <c r="EJ28" s="354">
        <f t="shared" si="132"/>
        <v>0.77568134171907754</v>
      </c>
      <c r="EK28" s="354">
        <f t="shared" si="132"/>
        <v>0.77800829875518673</v>
      </c>
      <c r="EL28" s="354">
        <f t="shared" si="132"/>
        <v>0.77754677754677759</v>
      </c>
      <c r="EM28" s="354">
        <f t="shared" si="132"/>
        <v>0.78089304257528558</v>
      </c>
      <c r="EN28" s="354">
        <f t="shared" si="132"/>
        <v>0.78256410256410258</v>
      </c>
      <c r="EO28" s="354">
        <f t="shared" si="132"/>
        <v>0.78607983623336741</v>
      </c>
      <c r="EP28" s="354">
        <f t="shared" si="132"/>
        <v>0.78877551020408165</v>
      </c>
      <c r="EQ28" s="354">
        <f t="shared" si="132"/>
        <v>0.78688524590163933</v>
      </c>
      <c r="ER28" s="354">
        <f t="shared" si="132"/>
        <v>0.79959308240081384</v>
      </c>
      <c r="ES28" s="354">
        <f t="shared" si="132"/>
        <v>0.79124236252545821</v>
      </c>
      <c r="ET28" s="354">
        <f t="shared" si="132"/>
        <v>0.79456193353474325</v>
      </c>
      <c r="EU28" s="354">
        <f t="shared" si="132"/>
        <v>0.79393939393939394</v>
      </c>
      <c r="EV28" s="354">
        <f t="shared" si="132"/>
        <v>0.79417670682730923</v>
      </c>
      <c r="EW28" s="354">
        <f t="shared" si="132"/>
        <v>0.79025844930417499</v>
      </c>
      <c r="EX28" s="354">
        <f t="shared" si="132"/>
        <v>0.79062811565304092</v>
      </c>
      <c r="EY28" s="354">
        <f t="shared" si="132"/>
        <v>0.79426310583580617</v>
      </c>
      <c r="EZ28" s="354">
        <f t="shared" si="132"/>
        <v>0.7924151696606786</v>
      </c>
      <c r="FA28" s="354">
        <f t="shared" si="132"/>
        <v>0.78989098116947476</v>
      </c>
      <c r="FB28" s="354">
        <f t="shared" si="132"/>
        <v>0.79368213228035533</v>
      </c>
      <c r="FC28" s="354">
        <f t="shared" si="132"/>
        <v>0.78926441351888665</v>
      </c>
      <c r="FD28" s="354">
        <f t="shared" si="132"/>
        <v>0.79324462640736948</v>
      </c>
      <c r="FE28" s="354">
        <f t="shared" si="132"/>
        <v>0.79402985074626864</v>
      </c>
      <c r="FF28" s="354">
        <f t="shared" si="132"/>
        <v>0.79543197616683214</v>
      </c>
      <c r="FG28" s="354">
        <f t="shared" si="132"/>
        <v>0.79527559055118113</v>
      </c>
      <c r="FH28" s="354">
        <f t="shared" si="132"/>
        <v>0.78863409770687931</v>
      </c>
      <c r="FI28" s="354">
        <f t="shared" si="132"/>
        <v>0.79454722492697172</v>
      </c>
      <c r="FJ28" s="354">
        <f t="shared" si="132"/>
        <v>0.79805825242718442</v>
      </c>
      <c r="FK28" s="354">
        <f t="shared" si="132"/>
        <v>0.79707317073170736</v>
      </c>
    </row>
    <row r="29" spans="2:167" ht="13.5" hidden="1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67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67" ht="13.5" customHeight="1" x14ac:dyDescent="0.25">
      <c r="B31" s="3" t="s">
        <v>1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</row>
    <row r="32" spans="2:167" ht="13.5" customHeight="1" thickBot="1" x14ac:dyDescent="0.3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</row>
    <row r="33" spans="2:170" ht="13.5" customHeight="1" thickTop="1" x14ac:dyDescent="0.25">
      <c r="B33" s="3" t="s">
        <v>9</v>
      </c>
      <c r="C33" s="25">
        <f t="shared" ref="C33:Q33" si="133">SUM(C31:C32)</f>
        <v>25208</v>
      </c>
      <c r="D33" s="8">
        <f t="shared" si="133"/>
        <v>25263</v>
      </c>
      <c r="E33" s="8">
        <f t="shared" si="133"/>
        <v>32269</v>
      </c>
      <c r="F33" s="8">
        <f t="shared" si="133"/>
        <v>32259</v>
      </c>
      <c r="G33" s="8">
        <f t="shared" si="133"/>
        <v>31712</v>
      </c>
      <c r="H33" s="8">
        <f t="shared" si="133"/>
        <v>31655</v>
      </c>
      <c r="I33" s="8">
        <f t="shared" si="133"/>
        <v>31425</v>
      </c>
      <c r="J33" s="8">
        <f t="shared" si="133"/>
        <v>31174</v>
      </c>
      <c r="K33" s="35">
        <f t="shared" si="133"/>
        <v>30999</v>
      </c>
      <c r="L33" s="8">
        <f t="shared" si="133"/>
        <v>30814</v>
      </c>
      <c r="M33" s="8">
        <f t="shared" si="133"/>
        <v>30665</v>
      </c>
      <c r="N33" s="10">
        <f t="shared" si="133"/>
        <v>30551</v>
      </c>
      <c r="O33" s="35">
        <f t="shared" si="133"/>
        <v>30479</v>
      </c>
      <c r="P33" s="35">
        <f t="shared" si="133"/>
        <v>30309</v>
      </c>
      <c r="Q33" s="8">
        <f t="shared" si="133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34">AD31+AD32</f>
        <v>27712</v>
      </c>
      <c r="AE33" s="8">
        <f t="shared" si="134"/>
        <v>27602</v>
      </c>
      <c r="AF33" s="8">
        <f t="shared" si="134"/>
        <v>27522</v>
      </c>
      <c r="AG33" s="8">
        <f t="shared" si="134"/>
        <v>27334</v>
      </c>
      <c r="AH33" s="8">
        <f t="shared" si="134"/>
        <v>27484</v>
      </c>
      <c r="AI33" s="8">
        <f t="shared" si="134"/>
        <v>27539</v>
      </c>
      <c r="AJ33" s="8">
        <f t="shared" si="134"/>
        <v>27332</v>
      </c>
      <c r="AK33" s="8">
        <f t="shared" si="134"/>
        <v>27289</v>
      </c>
      <c r="AL33" s="8">
        <f t="shared" si="134"/>
        <v>27220</v>
      </c>
      <c r="AM33" s="77">
        <f t="shared" si="134"/>
        <v>27085</v>
      </c>
      <c r="AN33" s="8">
        <f t="shared" ref="AN33:AU33" si="135">AN31+AN32</f>
        <v>27007</v>
      </c>
      <c r="AO33" s="80">
        <f t="shared" si="135"/>
        <v>26827</v>
      </c>
      <c r="AP33" s="80">
        <f t="shared" si="135"/>
        <v>26686</v>
      </c>
      <c r="AQ33" s="80">
        <f t="shared" si="135"/>
        <v>26571</v>
      </c>
      <c r="AR33" s="80">
        <f t="shared" si="135"/>
        <v>26517</v>
      </c>
      <c r="AS33" s="80">
        <f t="shared" si="135"/>
        <v>26410</v>
      </c>
      <c r="AT33" s="80">
        <f t="shared" si="135"/>
        <v>26213</v>
      </c>
      <c r="AU33" s="80">
        <f t="shared" si="135"/>
        <v>26119</v>
      </c>
      <c r="AV33" s="80">
        <f t="shared" ref="AV33:BA33" si="136">AV31+AV32</f>
        <v>25951</v>
      </c>
      <c r="AW33" s="80">
        <f t="shared" si="136"/>
        <v>25815</v>
      </c>
      <c r="AX33" s="80">
        <f t="shared" si="136"/>
        <v>25810</v>
      </c>
      <c r="AY33" s="194">
        <f t="shared" si="136"/>
        <v>25691</v>
      </c>
      <c r="AZ33" s="80">
        <f t="shared" si="136"/>
        <v>25544</v>
      </c>
      <c r="BA33" s="80">
        <f t="shared" si="136"/>
        <v>25437</v>
      </c>
      <c r="BB33" s="80">
        <f t="shared" ref="BB33:BG33" si="137">BB31+BB32</f>
        <v>25204</v>
      </c>
      <c r="BC33" s="80">
        <f t="shared" si="137"/>
        <v>25094</v>
      </c>
      <c r="BD33" s="80">
        <f t="shared" si="137"/>
        <v>24985</v>
      </c>
      <c r="BE33" s="80">
        <f t="shared" si="137"/>
        <v>24853</v>
      </c>
      <c r="BF33" s="80">
        <f t="shared" si="137"/>
        <v>24691</v>
      </c>
      <c r="BG33" s="80">
        <f t="shared" si="137"/>
        <v>24528</v>
      </c>
      <c r="BH33" s="80">
        <f t="shared" ref="BH33:BV33" si="138">BH31+BH32</f>
        <v>24362</v>
      </c>
      <c r="BI33" s="80">
        <f t="shared" si="138"/>
        <v>23401</v>
      </c>
      <c r="BJ33" s="80">
        <f t="shared" si="138"/>
        <v>24116</v>
      </c>
      <c r="BK33" s="194">
        <f t="shared" si="138"/>
        <v>24032</v>
      </c>
      <c r="BL33" s="80">
        <f t="shared" si="138"/>
        <v>23814</v>
      </c>
      <c r="BM33" s="80">
        <f t="shared" si="138"/>
        <v>23666</v>
      </c>
      <c r="BN33" s="80">
        <f t="shared" si="138"/>
        <v>23593</v>
      </c>
      <c r="BO33" s="80">
        <f t="shared" si="138"/>
        <v>23479</v>
      </c>
      <c r="BP33" s="80">
        <f t="shared" si="138"/>
        <v>23395</v>
      </c>
      <c r="BQ33" s="80">
        <f t="shared" si="138"/>
        <v>23373</v>
      </c>
      <c r="BR33" s="80">
        <f t="shared" si="138"/>
        <v>23231</v>
      </c>
      <c r="BS33" s="80">
        <f t="shared" si="138"/>
        <v>23123</v>
      </c>
      <c r="BT33" s="80">
        <f t="shared" si="138"/>
        <v>22993</v>
      </c>
      <c r="BU33" s="80">
        <f t="shared" si="138"/>
        <v>22915</v>
      </c>
      <c r="BV33" s="10">
        <f t="shared" si="138"/>
        <v>22918</v>
      </c>
      <c r="BW33" s="194">
        <f t="shared" ref="BW33:CB33" si="139">BW31+BW32</f>
        <v>22819</v>
      </c>
      <c r="BX33" s="80">
        <f t="shared" si="139"/>
        <v>22784</v>
      </c>
      <c r="BY33" s="80">
        <f t="shared" si="139"/>
        <v>22626</v>
      </c>
      <c r="BZ33" s="80">
        <f t="shared" si="139"/>
        <v>22543</v>
      </c>
      <c r="CA33" s="80">
        <f t="shared" si="139"/>
        <v>22448</v>
      </c>
      <c r="CB33" s="80">
        <f t="shared" si="139"/>
        <v>22329</v>
      </c>
      <c r="CC33" s="80">
        <f t="shared" ref="CC33:CH33" si="140">CC31+CC32</f>
        <v>22329</v>
      </c>
      <c r="CD33" s="80">
        <f t="shared" si="140"/>
        <v>22150</v>
      </c>
      <c r="CE33" s="80">
        <f t="shared" si="140"/>
        <v>22001</v>
      </c>
      <c r="CF33" s="80">
        <f t="shared" si="140"/>
        <v>21965</v>
      </c>
      <c r="CG33" s="80">
        <f t="shared" si="140"/>
        <v>21854</v>
      </c>
      <c r="CH33" s="80">
        <f t="shared" si="140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41">SUM(CL31:CL32)</f>
        <v>21443</v>
      </c>
      <c r="CM33" s="94">
        <f t="shared" si="141"/>
        <v>21414</v>
      </c>
      <c r="CN33" s="94">
        <f t="shared" si="141"/>
        <v>21330</v>
      </c>
      <c r="CO33" s="94">
        <f t="shared" si="141"/>
        <v>21378</v>
      </c>
      <c r="CP33" s="94">
        <f t="shared" si="141"/>
        <v>21606</v>
      </c>
      <c r="CQ33" s="94">
        <f t="shared" si="141"/>
        <v>21834</v>
      </c>
      <c r="CR33" s="94">
        <f t="shared" si="141"/>
        <v>21910</v>
      </c>
      <c r="CS33" s="94">
        <f t="shared" si="141"/>
        <v>21871</v>
      </c>
      <c r="CT33" s="107">
        <f t="shared" si="141"/>
        <v>21817</v>
      </c>
      <c r="CU33" s="95">
        <f t="shared" ref="CU33:DJ33" si="142">SUM(CU31:CU32)</f>
        <v>21628</v>
      </c>
      <c r="CV33" s="95">
        <f t="shared" si="142"/>
        <v>21536</v>
      </c>
      <c r="CW33" s="95">
        <f t="shared" si="142"/>
        <v>21368</v>
      </c>
      <c r="CX33" s="95">
        <f t="shared" si="142"/>
        <v>21417</v>
      </c>
      <c r="CY33" s="95">
        <f t="shared" si="142"/>
        <v>21332</v>
      </c>
      <c r="CZ33" s="95">
        <f t="shared" si="142"/>
        <v>21278</v>
      </c>
      <c r="DA33" s="95">
        <f t="shared" si="142"/>
        <v>20172</v>
      </c>
      <c r="DB33" s="95">
        <f t="shared" si="142"/>
        <v>21126</v>
      </c>
      <c r="DC33" s="95">
        <f t="shared" si="142"/>
        <v>21017</v>
      </c>
      <c r="DD33" s="95">
        <f t="shared" si="142"/>
        <v>20956</v>
      </c>
      <c r="DE33" s="95">
        <f t="shared" si="142"/>
        <v>20912</v>
      </c>
      <c r="DF33" s="107">
        <f t="shared" si="142"/>
        <v>20850</v>
      </c>
      <c r="DG33" s="95">
        <f t="shared" si="142"/>
        <v>20818</v>
      </c>
      <c r="DH33" s="95">
        <f t="shared" si="142"/>
        <v>20748</v>
      </c>
      <c r="DI33" s="95">
        <f t="shared" si="142"/>
        <v>20679</v>
      </c>
      <c r="DJ33" s="95">
        <f t="shared" si="142"/>
        <v>20680</v>
      </c>
      <c r="DK33" s="95">
        <f t="shared" ref="DK33:FK33" si="143">SUM(DK31:DK32)</f>
        <v>20590</v>
      </c>
      <c r="DL33" s="95">
        <f t="shared" si="143"/>
        <v>20545</v>
      </c>
      <c r="DM33" s="95">
        <f t="shared" si="143"/>
        <v>20562</v>
      </c>
      <c r="DN33" s="95">
        <f t="shared" si="143"/>
        <v>20489</v>
      </c>
      <c r="DO33" s="95">
        <f t="shared" si="143"/>
        <v>20381</v>
      </c>
      <c r="DP33" s="95">
        <f t="shared" si="143"/>
        <v>20312</v>
      </c>
      <c r="DQ33" s="95">
        <f t="shared" si="143"/>
        <v>20264</v>
      </c>
      <c r="DR33" s="95">
        <f t="shared" si="143"/>
        <v>20174</v>
      </c>
      <c r="DS33" s="95">
        <f t="shared" si="143"/>
        <v>20177</v>
      </c>
      <c r="DT33" s="95">
        <f t="shared" si="143"/>
        <v>20133</v>
      </c>
      <c r="DU33" s="95">
        <f t="shared" si="143"/>
        <v>20107</v>
      </c>
      <c r="DV33" s="355">
        <f t="shared" si="143"/>
        <v>19818</v>
      </c>
      <c r="DW33" s="355">
        <f t="shared" si="143"/>
        <v>20021</v>
      </c>
      <c r="DX33" s="355">
        <f t="shared" si="143"/>
        <v>19953</v>
      </c>
      <c r="DY33" s="355">
        <f t="shared" si="143"/>
        <v>20043</v>
      </c>
      <c r="DZ33" s="355">
        <f t="shared" si="143"/>
        <v>19998</v>
      </c>
      <c r="EA33" s="355">
        <f t="shared" si="143"/>
        <v>19996</v>
      </c>
      <c r="EB33" s="355">
        <f t="shared" si="143"/>
        <v>19884</v>
      </c>
      <c r="EC33" s="355">
        <f t="shared" si="143"/>
        <v>19821</v>
      </c>
      <c r="ED33" s="355">
        <f t="shared" si="143"/>
        <v>19783</v>
      </c>
      <c r="EE33" s="355">
        <f t="shared" si="143"/>
        <v>19768</v>
      </c>
      <c r="EF33" s="355">
        <f t="shared" si="143"/>
        <v>19695</v>
      </c>
      <c r="EG33" s="355">
        <f t="shared" si="143"/>
        <v>19716</v>
      </c>
      <c r="EH33" s="355">
        <f t="shared" si="143"/>
        <v>19704</v>
      </c>
      <c r="EI33" s="355">
        <f t="shared" si="143"/>
        <v>19596</v>
      </c>
      <c r="EJ33" s="355">
        <f t="shared" si="143"/>
        <v>19597</v>
      </c>
      <c r="EK33" s="355">
        <f t="shared" si="143"/>
        <v>19530</v>
      </c>
      <c r="EL33" s="355">
        <f t="shared" si="143"/>
        <v>19524</v>
      </c>
      <c r="EM33" s="355">
        <f t="shared" si="143"/>
        <v>19461</v>
      </c>
      <c r="EN33" s="355">
        <f t="shared" si="143"/>
        <v>19398</v>
      </c>
      <c r="EO33" s="355">
        <f t="shared" si="143"/>
        <v>19828</v>
      </c>
      <c r="EP33" s="355">
        <f t="shared" si="143"/>
        <v>19348</v>
      </c>
      <c r="EQ33" s="355">
        <f t="shared" si="143"/>
        <v>19627</v>
      </c>
      <c r="ER33" s="355">
        <f t="shared" si="143"/>
        <v>19352</v>
      </c>
      <c r="ES33" s="355">
        <f t="shared" si="143"/>
        <v>19272</v>
      </c>
      <c r="ET33" s="355">
        <f t="shared" si="143"/>
        <v>19289</v>
      </c>
      <c r="EU33" s="355">
        <f t="shared" si="143"/>
        <v>19310</v>
      </c>
      <c r="EV33" s="355">
        <f t="shared" si="143"/>
        <v>19193</v>
      </c>
      <c r="EW33" s="355">
        <f t="shared" si="143"/>
        <v>19190</v>
      </c>
      <c r="EX33" s="355">
        <f t="shared" si="143"/>
        <v>19132</v>
      </c>
      <c r="EY33" s="355">
        <f t="shared" si="143"/>
        <v>19115</v>
      </c>
      <c r="EZ33" s="355">
        <f t="shared" si="143"/>
        <v>19076</v>
      </c>
      <c r="FA33" s="355">
        <f t="shared" si="143"/>
        <v>19025</v>
      </c>
      <c r="FB33" s="355">
        <f t="shared" si="143"/>
        <v>18989</v>
      </c>
      <c r="FC33" s="355">
        <f t="shared" si="143"/>
        <v>18985</v>
      </c>
      <c r="FD33" s="355">
        <f t="shared" si="143"/>
        <v>18952</v>
      </c>
      <c r="FE33" s="355">
        <f t="shared" si="143"/>
        <v>18903</v>
      </c>
      <c r="FF33" s="355">
        <f t="shared" si="143"/>
        <v>18883</v>
      </c>
      <c r="FG33" s="355">
        <f t="shared" si="143"/>
        <v>18859</v>
      </c>
      <c r="FH33" s="355">
        <f t="shared" si="143"/>
        <v>18848</v>
      </c>
      <c r="FI33" s="355">
        <f t="shared" si="143"/>
        <v>18831</v>
      </c>
      <c r="FJ33" s="355">
        <f t="shared" si="143"/>
        <v>18771</v>
      </c>
      <c r="FK33" s="355">
        <f t="shared" si="143"/>
        <v>18748</v>
      </c>
    </row>
    <row r="34" spans="2:170" ht="13.5" customHeight="1" x14ac:dyDescent="0.25">
      <c r="B34" s="3" t="s">
        <v>10</v>
      </c>
      <c r="C34" s="26">
        <f t="shared" ref="C34:Q34" si="144">SUM(C31)/C33</f>
        <v>0.99785782291336089</v>
      </c>
      <c r="D34" s="14">
        <f t="shared" si="144"/>
        <v>0.99568538970035225</v>
      </c>
      <c r="E34" s="14">
        <f t="shared" si="144"/>
        <v>0.99439090148439679</v>
      </c>
      <c r="F34" s="14">
        <f t="shared" si="144"/>
        <v>0.99321119687529058</v>
      </c>
      <c r="G34" s="14">
        <f t="shared" si="144"/>
        <v>0.99098133198789107</v>
      </c>
      <c r="H34" s="14">
        <f t="shared" si="144"/>
        <v>0.98840625493602907</v>
      </c>
      <c r="I34" s="14">
        <f t="shared" si="144"/>
        <v>0.98332537788385044</v>
      </c>
      <c r="J34" s="14">
        <f t="shared" si="144"/>
        <v>0.96933341887470326</v>
      </c>
      <c r="K34" s="36">
        <f t="shared" si="144"/>
        <v>0.96719249008032515</v>
      </c>
      <c r="L34" s="14">
        <f t="shared" si="144"/>
        <v>0.96534042967482314</v>
      </c>
      <c r="M34" s="14">
        <f t="shared" si="144"/>
        <v>0.96328061307679769</v>
      </c>
      <c r="N34" s="23">
        <f t="shared" si="144"/>
        <v>0.96134332755065299</v>
      </c>
      <c r="O34" s="36">
        <f t="shared" si="144"/>
        <v>0.9614160569572493</v>
      </c>
      <c r="P34" s="36">
        <f t="shared" si="144"/>
        <v>0.95753736513906762</v>
      </c>
      <c r="Q34" s="14">
        <f t="shared" si="144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45">SUM(U31)/U33</f>
        <v>0.94885313248887371</v>
      </c>
      <c r="V34" s="14">
        <f t="shared" si="145"/>
        <v>0.94705232638409498</v>
      </c>
      <c r="W34" s="14">
        <f t="shared" si="145"/>
        <v>0.94793480532144603</v>
      </c>
      <c r="X34" s="14">
        <f t="shared" si="145"/>
        <v>0.94811337280594188</v>
      </c>
      <c r="Y34" s="14">
        <f t="shared" si="145"/>
        <v>0.94665397362668358</v>
      </c>
      <c r="Z34" s="23">
        <f t="shared" si="145"/>
        <v>0.94409937888198758</v>
      </c>
      <c r="AA34" s="14">
        <f t="shared" ref="AA34:AF34" si="146">SUM(AA31)/AA33</f>
        <v>0.92386924990365415</v>
      </c>
      <c r="AB34" s="14">
        <f t="shared" si="146"/>
        <v>0.92493477187786477</v>
      </c>
      <c r="AC34" s="14">
        <f t="shared" si="146"/>
        <v>0.93238191099288226</v>
      </c>
      <c r="AD34" s="14">
        <f t="shared" si="146"/>
        <v>0.93367494226327941</v>
      </c>
      <c r="AE34" s="14">
        <f t="shared" si="146"/>
        <v>0.93446127092239695</v>
      </c>
      <c r="AF34" s="14">
        <f t="shared" si="146"/>
        <v>0.93485211830535575</v>
      </c>
      <c r="AG34" s="14">
        <f t="shared" ref="AG34:AL34" si="147">SUM(AG31)/AG33</f>
        <v>0.9313675276212775</v>
      </c>
      <c r="AH34" s="14">
        <f t="shared" si="147"/>
        <v>0.92904962887498177</v>
      </c>
      <c r="AI34" s="14">
        <f t="shared" si="147"/>
        <v>0.92585061185954465</v>
      </c>
      <c r="AJ34" s="14">
        <f t="shared" si="147"/>
        <v>0.92195960778574559</v>
      </c>
      <c r="AK34" s="14">
        <f t="shared" si="147"/>
        <v>0.91960130455494893</v>
      </c>
      <c r="AL34" s="14">
        <f t="shared" si="147"/>
        <v>0.9178912564290963</v>
      </c>
      <c r="AM34" s="78">
        <f t="shared" ref="AM34:AR34" si="148">SUM(AM31)/AM33</f>
        <v>0.91545135683957912</v>
      </c>
      <c r="AN34" s="14">
        <f t="shared" si="148"/>
        <v>0.91113415040545043</v>
      </c>
      <c r="AO34" s="14">
        <f t="shared" si="148"/>
        <v>0.90889775226450964</v>
      </c>
      <c r="AP34" s="14">
        <f t="shared" si="148"/>
        <v>0.90721726748107623</v>
      </c>
      <c r="AQ34" s="14">
        <f t="shared" si="148"/>
        <v>0.90399307515712624</v>
      </c>
      <c r="AR34" s="14">
        <f t="shared" si="148"/>
        <v>0.90081834294980578</v>
      </c>
      <c r="AS34" s="14">
        <f t="shared" ref="AS34:AX34" si="149">SUM(AS31)/AS33</f>
        <v>0.89757667550170395</v>
      </c>
      <c r="AT34" s="14">
        <f t="shared" si="149"/>
        <v>0.89425094418799833</v>
      </c>
      <c r="AU34" s="14">
        <f t="shared" si="149"/>
        <v>0.89092231708717795</v>
      </c>
      <c r="AV34" s="14">
        <f t="shared" si="149"/>
        <v>0.88840507109552613</v>
      </c>
      <c r="AW34" s="14">
        <f t="shared" si="149"/>
        <v>0.8859190393182258</v>
      </c>
      <c r="AX34" s="14">
        <f t="shared" si="149"/>
        <v>0.88024021697016663</v>
      </c>
      <c r="AY34" s="78">
        <f t="shared" ref="AY34:BD34" si="150">SUM(AY31)/AY33</f>
        <v>0.87863454127904717</v>
      </c>
      <c r="AZ34" s="14">
        <f t="shared" si="150"/>
        <v>0.87683996241778894</v>
      </c>
      <c r="BA34" s="14">
        <f t="shared" si="150"/>
        <v>0.87636120611707358</v>
      </c>
      <c r="BB34" s="14">
        <f t="shared" si="150"/>
        <v>0.87537692429773051</v>
      </c>
      <c r="BC34" s="14">
        <f t="shared" si="150"/>
        <v>0.87267872798278467</v>
      </c>
      <c r="BD34" s="14">
        <f t="shared" si="150"/>
        <v>0.87000200120072047</v>
      </c>
      <c r="BE34" s="14">
        <f t="shared" ref="BE34:BJ34" si="151">SUM(BE31)/BE33</f>
        <v>0.86814469078179701</v>
      </c>
      <c r="BF34" s="14">
        <f t="shared" si="151"/>
        <v>0.86606455793609005</v>
      </c>
      <c r="BG34" s="14">
        <f t="shared" si="151"/>
        <v>0.86191291585127205</v>
      </c>
      <c r="BH34" s="14">
        <f t="shared" si="151"/>
        <v>0.85756506033987356</v>
      </c>
      <c r="BI34" s="14">
        <f t="shared" si="151"/>
        <v>0.8538096662535789</v>
      </c>
      <c r="BJ34" s="14">
        <f t="shared" si="151"/>
        <v>0.8469895505058882</v>
      </c>
      <c r="BK34" s="78">
        <f t="shared" ref="BK34:BV34" si="152">SUM(BK31)/BK33</f>
        <v>0.84021304926764317</v>
      </c>
      <c r="BL34" s="14">
        <f t="shared" si="152"/>
        <v>0.83799445704207609</v>
      </c>
      <c r="BM34" s="14">
        <f t="shared" si="152"/>
        <v>0.83495309727034561</v>
      </c>
      <c r="BN34" s="14">
        <f t="shared" si="152"/>
        <v>0.8302462594837452</v>
      </c>
      <c r="BO34" s="14">
        <f t="shared" si="152"/>
        <v>0.82742024788108526</v>
      </c>
      <c r="BP34" s="14">
        <f t="shared" si="152"/>
        <v>0.82568924983970937</v>
      </c>
      <c r="BQ34" s="14">
        <f t="shared" si="152"/>
        <v>0.82338595815684767</v>
      </c>
      <c r="BR34" s="14">
        <f t="shared" si="152"/>
        <v>0.82123025267960914</v>
      </c>
      <c r="BS34" s="14">
        <f t="shared" si="152"/>
        <v>0.81645980192881551</v>
      </c>
      <c r="BT34" s="14">
        <f t="shared" si="152"/>
        <v>0.81329100160918544</v>
      </c>
      <c r="BU34" s="14">
        <f t="shared" si="152"/>
        <v>0.81073532620554223</v>
      </c>
      <c r="BV34" s="23">
        <f t="shared" si="152"/>
        <v>0.80665852168601104</v>
      </c>
      <c r="BW34" s="78">
        <f t="shared" ref="BW34:CB34" si="153">SUM(BW31)/BW33</f>
        <v>0.80520618782593456</v>
      </c>
      <c r="BX34" s="14">
        <f t="shared" si="153"/>
        <v>0.801439606741573</v>
      </c>
      <c r="BY34" s="14">
        <f t="shared" si="153"/>
        <v>0.79846194643330681</v>
      </c>
      <c r="BZ34" s="14">
        <f t="shared" si="153"/>
        <v>0.79625604400479089</v>
      </c>
      <c r="CA34" s="14">
        <f t="shared" si="153"/>
        <v>0.79387918745545261</v>
      </c>
      <c r="CB34" s="14">
        <f t="shared" si="153"/>
        <v>0.79121322047561471</v>
      </c>
      <c r="CC34" s="14">
        <f t="shared" ref="CC34:CH34" si="154">SUM(CC31)/CC33</f>
        <v>0.78364458775583323</v>
      </c>
      <c r="CD34" s="14">
        <f t="shared" si="154"/>
        <v>0.78352144469525964</v>
      </c>
      <c r="CE34" s="14">
        <f t="shared" si="154"/>
        <v>0.78137357392845774</v>
      </c>
      <c r="CF34" s="14">
        <f t="shared" si="154"/>
        <v>0.77791941725472347</v>
      </c>
      <c r="CG34" s="14">
        <f t="shared" si="154"/>
        <v>0.77770659833440103</v>
      </c>
      <c r="CH34" s="14">
        <f t="shared" si="154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55">SUM(CL31)/CL33</f>
        <v>0.75884904164529221</v>
      </c>
      <c r="CM34" s="240">
        <f t="shared" si="155"/>
        <v>0.75567385822359201</v>
      </c>
      <c r="CN34" s="240">
        <f t="shared" si="155"/>
        <v>0.75105485232067515</v>
      </c>
      <c r="CO34" s="240">
        <f t="shared" si="155"/>
        <v>0.74459724950884087</v>
      </c>
      <c r="CP34" s="240">
        <f t="shared" si="155"/>
        <v>0.73711006201980933</v>
      </c>
      <c r="CQ34" s="240">
        <f t="shared" si="155"/>
        <v>0.72799303838050744</v>
      </c>
      <c r="CR34" s="240">
        <f t="shared" ref="CR34:DJ34" si="156">SUM(CR31)/CR33</f>
        <v>0.72003651300775906</v>
      </c>
      <c r="CS34" s="240">
        <f t="shared" si="156"/>
        <v>0.71491929952905675</v>
      </c>
      <c r="CT34" s="241">
        <f t="shared" si="156"/>
        <v>0.70843837374524454</v>
      </c>
      <c r="CU34" s="240">
        <f t="shared" si="156"/>
        <v>0.706352875901609</v>
      </c>
      <c r="CV34" s="240">
        <f t="shared" si="156"/>
        <v>0.70273031203566116</v>
      </c>
      <c r="CW34" s="240">
        <f t="shared" si="156"/>
        <v>0.69964432796705356</v>
      </c>
      <c r="CX34" s="240">
        <f t="shared" si="156"/>
        <v>0.69640939440631278</v>
      </c>
      <c r="CY34" s="240">
        <f t="shared" si="156"/>
        <v>0.69280892555784734</v>
      </c>
      <c r="CZ34" s="240">
        <f t="shared" si="156"/>
        <v>0.69029044083090518</v>
      </c>
      <c r="DA34" s="240">
        <f t="shared" si="156"/>
        <v>0.72169343644655959</v>
      </c>
      <c r="DB34" s="240">
        <f t="shared" si="156"/>
        <v>0.6840859604279087</v>
      </c>
      <c r="DC34" s="240">
        <f t="shared" si="156"/>
        <v>0.68054432126373887</v>
      </c>
      <c r="DD34" s="240">
        <f t="shared" si="156"/>
        <v>0.67684672647451805</v>
      </c>
      <c r="DE34" s="240">
        <f t="shared" si="156"/>
        <v>0.67253251721499618</v>
      </c>
      <c r="DF34" s="241">
        <f t="shared" si="156"/>
        <v>0.66925659472422061</v>
      </c>
      <c r="DG34" s="314">
        <f t="shared" si="156"/>
        <v>0.66620232491113462</v>
      </c>
      <c r="DH34" s="314">
        <f t="shared" si="156"/>
        <v>0.66097937150568731</v>
      </c>
      <c r="DI34" s="314">
        <f t="shared" si="156"/>
        <v>0.65854248271192994</v>
      </c>
      <c r="DJ34" s="314">
        <f t="shared" si="156"/>
        <v>0.65483558994197288</v>
      </c>
      <c r="DK34" s="314">
        <f t="shared" ref="DK34:FK34" si="157">SUM(DK31)/DK33</f>
        <v>0.65264691597863045</v>
      </c>
      <c r="DL34" s="314">
        <f t="shared" si="157"/>
        <v>0.65032854709174981</v>
      </c>
      <c r="DM34" s="314">
        <f t="shared" si="157"/>
        <v>0.6475051065071491</v>
      </c>
      <c r="DN34" s="314">
        <f t="shared" si="157"/>
        <v>0.646542046952023</v>
      </c>
      <c r="DO34" s="314">
        <f t="shared" si="157"/>
        <v>0.64515970757077667</v>
      </c>
      <c r="DP34" s="314">
        <f t="shared" si="157"/>
        <v>0.64400354470263887</v>
      </c>
      <c r="DQ34" s="314">
        <f t="shared" si="157"/>
        <v>0.64266679826292938</v>
      </c>
      <c r="DR34" s="314">
        <f t="shared" si="157"/>
        <v>0.64186576781996629</v>
      </c>
      <c r="DS34" s="314">
        <f t="shared" si="157"/>
        <v>0.63810279030579375</v>
      </c>
      <c r="DT34" s="314">
        <f t="shared" si="157"/>
        <v>0.63562310634282027</v>
      </c>
      <c r="DU34" s="314">
        <f t="shared" si="157"/>
        <v>0.63375938727806236</v>
      </c>
      <c r="DV34" s="356">
        <f t="shared" si="157"/>
        <v>0.63311131294782519</v>
      </c>
      <c r="DW34" s="356">
        <f t="shared" si="157"/>
        <v>0.62849008541031914</v>
      </c>
      <c r="DX34" s="356">
        <f t="shared" si="157"/>
        <v>0.62767503633538813</v>
      </c>
      <c r="DY34" s="356">
        <f t="shared" si="157"/>
        <v>0.61946814349149326</v>
      </c>
      <c r="DZ34" s="356">
        <f t="shared" si="157"/>
        <v>0.61481148114811479</v>
      </c>
      <c r="EA34" s="356">
        <f t="shared" si="157"/>
        <v>0.61187237447489495</v>
      </c>
      <c r="EB34" s="356">
        <f t="shared" si="157"/>
        <v>0.61194930597465302</v>
      </c>
      <c r="EC34" s="356">
        <f t="shared" si="157"/>
        <v>0.60895010342565969</v>
      </c>
      <c r="ED34" s="356">
        <f t="shared" si="157"/>
        <v>0.6062275691250063</v>
      </c>
      <c r="EE34" s="356">
        <f t="shared" si="157"/>
        <v>0.60441116956697694</v>
      </c>
      <c r="EF34" s="356">
        <f t="shared" si="157"/>
        <v>0.60162477786240165</v>
      </c>
      <c r="EG34" s="356">
        <f t="shared" si="157"/>
        <v>0.59773787786569288</v>
      </c>
      <c r="EH34" s="356">
        <f t="shared" si="157"/>
        <v>0.59652862362971981</v>
      </c>
      <c r="EI34" s="356">
        <f t="shared" si="157"/>
        <v>0.59573382322923041</v>
      </c>
      <c r="EJ34" s="356">
        <f t="shared" si="157"/>
        <v>0.59294790018880439</v>
      </c>
      <c r="EK34" s="356">
        <f t="shared" si="157"/>
        <v>0.59226830517153095</v>
      </c>
      <c r="EL34" s="356">
        <f t="shared" si="157"/>
        <v>0.59127228027043643</v>
      </c>
      <c r="EM34" s="356">
        <f t="shared" si="157"/>
        <v>0.5910795950876111</v>
      </c>
      <c r="EN34" s="356">
        <f t="shared" si="157"/>
        <v>0.59047324466439843</v>
      </c>
      <c r="EO34" s="356">
        <f t="shared" si="157"/>
        <v>0.57519669154730679</v>
      </c>
      <c r="EP34" s="356">
        <f t="shared" si="157"/>
        <v>0.58708910481703536</v>
      </c>
      <c r="EQ34" s="356">
        <f t="shared" si="157"/>
        <v>0.57639985733937937</v>
      </c>
      <c r="ER34" s="356">
        <f t="shared" si="157"/>
        <v>0.57885489871847873</v>
      </c>
      <c r="ES34" s="356">
        <f t="shared" si="157"/>
        <v>0.57555002075550021</v>
      </c>
      <c r="ET34" s="356">
        <f t="shared" si="157"/>
        <v>0.57328010783348027</v>
      </c>
      <c r="EU34" s="356">
        <f t="shared" si="157"/>
        <v>0.57260486794407039</v>
      </c>
      <c r="EV34" s="356">
        <f t="shared" si="157"/>
        <v>0.57427186995258683</v>
      </c>
      <c r="EW34" s="356">
        <f t="shared" si="157"/>
        <v>0.57279833246482548</v>
      </c>
      <c r="EX34" s="356">
        <f t="shared" si="157"/>
        <v>0.57129416684089485</v>
      </c>
      <c r="EY34" s="356">
        <f t="shared" si="157"/>
        <v>0.56976196704159032</v>
      </c>
      <c r="EZ34" s="356">
        <f t="shared" si="157"/>
        <v>0.56872509960159368</v>
      </c>
      <c r="FA34" s="356">
        <f t="shared" si="157"/>
        <v>0.56725361366622862</v>
      </c>
      <c r="FB34" s="356">
        <f t="shared" si="157"/>
        <v>0.56606456369477065</v>
      </c>
      <c r="FC34" s="356">
        <f t="shared" si="157"/>
        <v>0.56391888332894391</v>
      </c>
      <c r="FD34" s="356">
        <f t="shared" si="157"/>
        <v>0.56131279020683833</v>
      </c>
      <c r="FE34" s="356">
        <f t="shared" si="157"/>
        <v>0.55948791197164471</v>
      </c>
      <c r="FF34" s="356">
        <f t="shared" si="157"/>
        <v>0.55796218821161891</v>
      </c>
      <c r="FG34" s="356">
        <f t="shared" si="157"/>
        <v>0.55607402301288511</v>
      </c>
      <c r="FH34" s="356">
        <f t="shared" si="157"/>
        <v>0.55438242784380309</v>
      </c>
      <c r="FI34" s="356">
        <f t="shared" si="157"/>
        <v>0.5524932292496415</v>
      </c>
      <c r="FJ34" s="356">
        <f t="shared" si="157"/>
        <v>0.55122263065366794</v>
      </c>
      <c r="FK34" s="356">
        <f t="shared" si="157"/>
        <v>0.54891188393428636</v>
      </c>
    </row>
    <row r="35" spans="2:170" ht="13.5" customHeight="1" thickBot="1" x14ac:dyDescent="0.3">
      <c r="B35" s="4" t="s">
        <v>11</v>
      </c>
      <c r="C35" s="27">
        <f t="shared" ref="C35:Q35" si="158">SUM(C32/C33)</f>
        <v>2.1421770866391623E-3</v>
      </c>
      <c r="D35" s="15">
        <f t="shared" si="158"/>
        <v>4.3146102996477059E-3</v>
      </c>
      <c r="E35" s="15">
        <f t="shared" si="158"/>
        <v>5.6090985156032102E-3</v>
      </c>
      <c r="F35" s="15">
        <f t="shared" si="158"/>
        <v>6.7888031247093838E-3</v>
      </c>
      <c r="G35" s="15">
        <f t="shared" si="158"/>
        <v>9.018668012108981E-3</v>
      </c>
      <c r="H35" s="15">
        <f t="shared" si="158"/>
        <v>1.1593745063970937E-2</v>
      </c>
      <c r="I35" s="15">
        <f t="shared" si="158"/>
        <v>1.6674622116149562E-2</v>
      </c>
      <c r="J35" s="15">
        <f t="shared" si="158"/>
        <v>3.0666581125296723E-2</v>
      </c>
      <c r="K35" s="37">
        <f t="shared" si="158"/>
        <v>3.2807509919674828E-2</v>
      </c>
      <c r="L35" s="15">
        <f t="shared" si="158"/>
        <v>3.4659570325176865E-2</v>
      </c>
      <c r="M35" s="15">
        <f t="shared" si="158"/>
        <v>3.6719386923202348E-2</v>
      </c>
      <c r="N35" s="24">
        <f t="shared" si="158"/>
        <v>3.8656672449346993E-2</v>
      </c>
      <c r="O35" s="37">
        <f t="shared" si="158"/>
        <v>3.858394304275075E-2</v>
      </c>
      <c r="P35" s="37">
        <f t="shared" si="158"/>
        <v>4.2462634860932394E-2</v>
      </c>
      <c r="Q35" s="15">
        <f t="shared" si="158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59">SUM(U32/U33)</f>
        <v>5.1146867511126327E-2</v>
      </c>
      <c r="V35" s="15">
        <f t="shared" si="159"/>
        <v>5.2947673615905015E-2</v>
      </c>
      <c r="W35" s="15">
        <f t="shared" si="159"/>
        <v>5.2065194678554014E-2</v>
      </c>
      <c r="X35" s="15">
        <f t="shared" si="159"/>
        <v>5.1886627194058087E-2</v>
      </c>
      <c r="Y35" s="15">
        <f t="shared" si="159"/>
        <v>5.334602637331641E-2</v>
      </c>
      <c r="Z35" s="24">
        <f t="shared" si="159"/>
        <v>5.5900621118012424E-2</v>
      </c>
      <c r="AA35" s="15">
        <f t="shared" ref="AA35:AF35" si="160">SUM(AA32/AA33)</f>
        <v>5.7632344182461548E-2</v>
      </c>
      <c r="AB35" s="15">
        <f t="shared" si="160"/>
        <v>6.0256681475213313E-2</v>
      </c>
      <c r="AC35" s="15">
        <f t="shared" si="160"/>
        <v>6.7618089007117688E-2</v>
      </c>
      <c r="AD35" s="15">
        <f t="shared" si="160"/>
        <v>6.6325057736720552E-2</v>
      </c>
      <c r="AE35" s="15">
        <f t="shared" si="160"/>
        <v>6.5538729077603067E-2</v>
      </c>
      <c r="AF35" s="15">
        <f t="shared" si="160"/>
        <v>6.5147881694644291E-2</v>
      </c>
      <c r="AG35" s="15">
        <f t="shared" ref="AG35:AL35" si="161">SUM(AG32/AG33)</f>
        <v>6.863247237872247E-2</v>
      </c>
      <c r="AH35" s="15">
        <f t="shared" si="161"/>
        <v>7.0950371125018188E-2</v>
      </c>
      <c r="AI35" s="15">
        <f t="shared" si="161"/>
        <v>7.4149388140455352E-2</v>
      </c>
      <c r="AJ35" s="15">
        <f t="shared" si="161"/>
        <v>7.804039221425435E-2</v>
      </c>
      <c r="AK35" s="15">
        <f t="shared" si="161"/>
        <v>8.0398695445051113E-2</v>
      </c>
      <c r="AL35" s="15">
        <f t="shared" si="161"/>
        <v>8.2108743570903753E-2</v>
      </c>
      <c r="AM35" s="79">
        <f t="shared" ref="AM35:AR35" si="162">SUM(AM32/AM33)</f>
        <v>8.4548643160420892E-2</v>
      </c>
      <c r="AN35" s="15">
        <f t="shared" si="162"/>
        <v>8.8865849594549559E-2</v>
      </c>
      <c r="AO35" s="15">
        <f t="shared" si="162"/>
        <v>9.110224773549036E-2</v>
      </c>
      <c r="AP35" s="15">
        <f t="shared" si="162"/>
        <v>9.2782732518923786E-2</v>
      </c>
      <c r="AQ35" s="15">
        <f t="shared" si="162"/>
        <v>9.6006924842873806E-2</v>
      </c>
      <c r="AR35" s="15">
        <f t="shared" si="162"/>
        <v>9.9181657050194216E-2</v>
      </c>
      <c r="AS35" s="15">
        <f t="shared" ref="AS35:AX35" si="163">SUM(AS32/AS33)</f>
        <v>0.10242332449829609</v>
      </c>
      <c r="AT35" s="15">
        <f t="shared" si="163"/>
        <v>0.10574905581200168</v>
      </c>
      <c r="AU35" s="15">
        <f t="shared" si="163"/>
        <v>0.10907768291282208</v>
      </c>
      <c r="AV35" s="15">
        <f t="shared" si="163"/>
        <v>0.11159492890447381</v>
      </c>
      <c r="AW35" s="15">
        <f t="shared" si="163"/>
        <v>0.11408096068177416</v>
      </c>
      <c r="AX35" s="15">
        <f t="shared" si="163"/>
        <v>0.11975978302983339</v>
      </c>
      <c r="AY35" s="79">
        <f t="shared" ref="AY35:BD35" si="164">SUM(AY32/AY33)</f>
        <v>0.12136545872095286</v>
      </c>
      <c r="AZ35" s="15">
        <f t="shared" si="164"/>
        <v>0.12316003758221108</v>
      </c>
      <c r="BA35" s="15">
        <f t="shared" si="164"/>
        <v>0.12363879388292645</v>
      </c>
      <c r="BB35" s="15">
        <f t="shared" si="164"/>
        <v>0.12462307570226948</v>
      </c>
      <c r="BC35" s="15">
        <f t="shared" si="164"/>
        <v>0.12732127201721527</v>
      </c>
      <c r="BD35" s="15">
        <f t="shared" si="164"/>
        <v>0.12999799879927956</v>
      </c>
      <c r="BE35" s="15">
        <f t="shared" ref="BE35:BP35" si="165">SUM(BE32/BE33)</f>
        <v>0.13185530921820304</v>
      </c>
      <c r="BF35" s="15">
        <f t="shared" si="165"/>
        <v>0.13393544206390992</v>
      </c>
      <c r="BG35" s="15">
        <f t="shared" si="165"/>
        <v>0.13808708414872797</v>
      </c>
      <c r="BH35" s="15">
        <f t="shared" si="165"/>
        <v>0.14243493966012644</v>
      </c>
      <c r="BI35" s="15">
        <f t="shared" si="165"/>
        <v>0.1461903337464211</v>
      </c>
      <c r="BJ35" s="15">
        <f t="shared" si="165"/>
        <v>0.1530104494941118</v>
      </c>
      <c r="BK35" s="79">
        <f t="shared" si="165"/>
        <v>0.15978695073235685</v>
      </c>
      <c r="BL35" s="15">
        <f t="shared" si="165"/>
        <v>0.16200554295792391</v>
      </c>
      <c r="BM35" s="15">
        <f t="shared" si="165"/>
        <v>0.16504690272965436</v>
      </c>
      <c r="BN35" s="15">
        <f t="shared" si="165"/>
        <v>0.16975374051625483</v>
      </c>
      <c r="BO35" s="15">
        <f t="shared" si="165"/>
        <v>0.17257975211891477</v>
      </c>
      <c r="BP35" s="15">
        <f t="shared" si="165"/>
        <v>0.17431075016029066</v>
      </c>
      <c r="BQ35" s="15">
        <f t="shared" ref="BQ35:CB35" si="166">SUM(BQ32/BQ33)</f>
        <v>0.17661404184315235</v>
      </c>
      <c r="BR35" s="15">
        <f t="shared" si="166"/>
        <v>0.17876974732039086</v>
      </c>
      <c r="BS35" s="15">
        <f t="shared" si="166"/>
        <v>0.18354019807118455</v>
      </c>
      <c r="BT35" s="15">
        <f t="shared" si="166"/>
        <v>0.18670899839081459</v>
      </c>
      <c r="BU35" s="15">
        <f t="shared" si="166"/>
        <v>0.18926467379445777</v>
      </c>
      <c r="BV35" s="24">
        <f t="shared" si="166"/>
        <v>0.19334147831398901</v>
      </c>
      <c r="BW35" s="79">
        <f t="shared" si="166"/>
        <v>0.19479381217406547</v>
      </c>
      <c r="BX35" s="15">
        <f t="shared" si="166"/>
        <v>0.19856039325842698</v>
      </c>
      <c r="BY35" s="15">
        <f t="shared" si="166"/>
        <v>0.20153805356669319</v>
      </c>
      <c r="BZ35" s="15">
        <f t="shared" si="166"/>
        <v>0.20374395599520917</v>
      </c>
      <c r="CA35" s="15">
        <f t="shared" si="166"/>
        <v>0.20612081254454739</v>
      </c>
      <c r="CB35" s="15">
        <f t="shared" si="166"/>
        <v>0.20878677952438532</v>
      </c>
      <c r="CC35" s="15">
        <f t="shared" ref="CC35:CH35" si="167">SUM(CC32/CC33)</f>
        <v>0.21635541224416677</v>
      </c>
      <c r="CD35" s="15">
        <f t="shared" si="167"/>
        <v>0.21647855530474042</v>
      </c>
      <c r="CE35" s="15">
        <f t="shared" si="167"/>
        <v>0.2186264260715422</v>
      </c>
      <c r="CF35" s="15">
        <f t="shared" si="167"/>
        <v>0.22208058274527659</v>
      </c>
      <c r="CG35" s="15">
        <f t="shared" si="167"/>
        <v>0.22229340166559897</v>
      </c>
      <c r="CH35" s="15">
        <f t="shared" si="167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68">SUM(CL32/CL33)</f>
        <v>0.24115095835470782</v>
      </c>
      <c r="CM35" s="245">
        <f t="shared" si="168"/>
        <v>0.24432614177640796</v>
      </c>
      <c r="CN35" s="245">
        <f t="shared" si="168"/>
        <v>0.24894514767932491</v>
      </c>
      <c r="CO35" s="245">
        <f t="shared" si="168"/>
        <v>0.25540275049115913</v>
      </c>
      <c r="CP35" s="245">
        <f t="shared" si="168"/>
        <v>0.26288993798019067</v>
      </c>
      <c r="CQ35" s="245">
        <f t="shared" si="168"/>
        <v>0.27200696161949256</v>
      </c>
      <c r="CR35" s="245">
        <f t="shared" ref="CR35:DJ35" si="169">SUM(CR32/CR33)</f>
        <v>0.279963486992241</v>
      </c>
      <c r="CS35" s="245">
        <f t="shared" si="169"/>
        <v>0.28508070047094325</v>
      </c>
      <c r="CT35" s="246">
        <f t="shared" si="169"/>
        <v>0.29156162625475546</v>
      </c>
      <c r="CU35" s="245">
        <f t="shared" si="169"/>
        <v>0.293647124098391</v>
      </c>
      <c r="CV35" s="245">
        <f t="shared" si="169"/>
        <v>0.29726968796433878</v>
      </c>
      <c r="CW35" s="245">
        <f t="shared" si="169"/>
        <v>0.30035567203294644</v>
      </c>
      <c r="CX35" s="245">
        <f t="shared" si="169"/>
        <v>0.30359060559368728</v>
      </c>
      <c r="CY35" s="245">
        <f t="shared" si="169"/>
        <v>0.30719107444215266</v>
      </c>
      <c r="CZ35" s="245">
        <f t="shared" si="169"/>
        <v>0.30970955916909482</v>
      </c>
      <c r="DA35" s="245">
        <f t="shared" si="169"/>
        <v>0.27830656355344041</v>
      </c>
      <c r="DB35" s="245">
        <f t="shared" si="169"/>
        <v>0.31591403957209124</v>
      </c>
      <c r="DC35" s="245">
        <f t="shared" si="169"/>
        <v>0.31945567873626113</v>
      </c>
      <c r="DD35" s="245">
        <f t="shared" si="169"/>
        <v>0.32315327352548195</v>
      </c>
      <c r="DE35" s="245">
        <f t="shared" si="169"/>
        <v>0.32746748278500382</v>
      </c>
      <c r="DF35" s="246">
        <f t="shared" si="169"/>
        <v>0.33074340527577939</v>
      </c>
      <c r="DG35" s="315">
        <f t="shared" si="169"/>
        <v>0.33379767508886543</v>
      </c>
      <c r="DH35" s="315">
        <f t="shared" si="169"/>
        <v>0.33902062849431269</v>
      </c>
      <c r="DI35" s="315">
        <f t="shared" si="169"/>
        <v>0.34145751728807</v>
      </c>
      <c r="DJ35" s="315">
        <f t="shared" si="169"/>
        <v>0.34516441005802706</v>
      </c>
      <c r="DK35" s="315">
        <f t="shared" ref="DK35:FK35" si="170">SUM(DK32/DK33)</f>
        <v>0.34735308402136961</v>
      </c>
      <c r="DL35" s="315">
        <f t="shared" si="170"/>
        <v>0.34967145290825019</v>
      </c>
      <c r="DM35" s="315">
        <f t="shared" si="170"/>
        <v>0.3524948934928509</v>
      </c>
      <c r="DN35" s="315">
        <f t="shared" si="170"/>
        <v>0.35345795304797695</v>
      </c>
      <c r="DO35" s="315">
        <f t="shared" si="170"/>
        <v>0.35484029242922327</v>
      </c>
      <c r="DP35" s="315">
        <f t="shared" si="170"/>
        <v>0.35599645529736118</v>
      </c>
      <c r="DQ35" s="315">
        <f t="shared" si="170"/>
        <v>0.35733320173707067</v>
      </c>
      <c r="DR35" s="315">
        <f t="shared" si="170"/>
        <v>0.35813423218003371</v>
      </c>
      <c r="DS35" s="315">
        <f t="shared" si="170"/>
        <v>0.3618972096942063</v>
      </c>
      <c r="DT35" s="315">
        <f t="shared" si="170"/>
        <v>0.36437689365717973</v>
      </c>
      <c r="DU35" s="315">
        <f t="shared" si="170"/>
        <v>0.36624061272193764</v>
      </c>
      <c r="DV35" s="357">
        <f t="shared" si="170"/>
        <v>0.36688868705217481</v>
      </c>
      <c r="DW35" s="357">
        <f t="shared" si="170"/>
        <v>0.37150991458968086</v>
      </c>
      <c r="DX35" s="357">
        <f t="shared" si="170"/>
        <v>0.37232496366461182</v>
      </c>
      <c r="DY35" s="357">
        <f t="shared" si="170"/>
        <v>0.38053185650850668</v>
      </c>
      <c r="DZ35" s="357">
        <f t="shared" si="170"/>
        <v>0.38518851885188521</v>
      </c>
      <c r="EA35" s="357">
        <f t="shared" si="170"/>
        <v>0.38812762552510505</v>
      </c>
      <c r="EB35" s="357">
        <f t="shared" si="170"/>
        <v>0.38805069402534703</v>
      </c>
      <c r="EC35" s="357">
        <f t="shared" si="170"/>
        <v>0.39104989657434036</v>
      </c>
      <c r="ED35" s="357">
        <f t="shared" si="170"/>
        <v>0.3937724308749937</v>
      </c>
      <c r="EE35" s="357">
        <f t="shared" si="170"/>
        <v>0.39558883043302306</v>
      </c>
      <c r="EF35" s="357">
        <f t="shared" si="170"/>
        <v>0.39837522213759835</v>
      </c>
      <c r="EG35" s="357">
        <f t="shared" si="170"/>
        <v>0.40226212213430718</v>
      </c>
      <c r="EH35" s="357">
        <f t="shared" si="170"/>
        <v>0.40347137637028013</v>
      </c>
      <c r="EI35" s="357">
        <f t="shared" si="170"/>
        <v>0.40426617677076954</v>
      </c>
      <c r="EJ35" s="357">
        <f t="shared" si="170"/>
        <v>0.40705209981119561</v>
      </c>
      <c r="EK35" s="357">
        <f t="shared" si="170"/>
        <v>0.40773169482846905</v>
      </c>
      <c r="EL35" s="357">
        <f t="shared" si="170"/>
        <v>0.40872771972956362</v>
      </c>
      <c r="EM35" s="357">
        <f t="shared" si="170"/>
        <v>0.4089204049123889</v>
      </c>
      <c r="EN35" s="357">
        <f t="shared" si="170"/>
        <v>0.40952675533560162</v>
      </c>
      <c r="EO35" s="357">
        <f t="shared" si="170"/>
        <v>0.42480330845269315</v>
      </c>
      <c r="EP35" s="357">
        <f t="shared" si="170"/>
        <v>0.41291089518296464</v>
      </c>
      <c r="EQ35" s="357">
        <f t="shared" si="170"/>
        <v>0.42360014266062057</v>
      </c>
      <c r="ER35" s="357">
        <f t="shared" si="170"/>
        <v>0.42114510128152127</v>
      </c>
      <c r="ES35" s="357">
        <f t="shared" si="170"/>
        <v>0.42444997924449979</v>
      </c>
      <c r="ET35" s="357">
        <f t="shared" si="170"/>
        <v>0.42671989216651979</v>
      </c>
      <c r="EU35" s="357">
        <f t="shared" si="170"/>
        <v>0.42739513205592955</v>
      </c>
      <c r="EV35" s="357">
        <f t="shared" si="170"/>
        <v>0.42572813004741311</v>
      </c>
      <c r="EW35" s="357">
        <f t="shared" si="170"/>
        <v>0.42720166753517458</v>
      </c>
      <c r="EX35" s="357">
        <f t="shared" si="170"/>
        <v>0.42870583315910515</v>
      </c>
      <c r="EY35" s="357">
        <f t="shared" si="170"/>
        <v>0.43023803295840962</v>
      </c>
      <c r="EZ35" s="357">
        <f t="shared" si="170"/>
        <v>0.43127490039840638</v>
      </c>
      <c r="FA35" s="357">
        <f t="shared" si="170"/>
        <v>0.43274638633377133</v>
      </c>
      <c r="FB35" s="357">
        <f t="shared" si="170"/>
        <v>0.43393543630522935</v>
      </c>
      <c r="FC35" s="357">
        <f t="shared" si="170"/>
        <v>0.43608111667105609</v>
      </c>
      <c r="FD35" s="357">
        <f t="shared" si="170"/>
        <v>0.43868720979316167</v>
      </c>
      <c r="FE35" s="357">
        <f t="shared" si="170"/>
        <v>0.44051208802835529</v>
      </c>
      <c r="FF35" s="357">
        <f t="shared" si="170"/>
        <v>0.44203781178838109</v>
      </c>
      <c r="FG35" s="357">
        <f t="shared" si="170"/>
        <v>0.44392597698711489</v>
      </c>
      <c r="FH35" s="357">
        <f t="shared" si="170"/>
        <v>0.44561757215619696</v>
      </c>
      <c r="FI35" s="357">
        <f t="shared" si="170"/>
        <v>0.44750677075035844</v>
      </c>
      <c r="FJ35" s="357">
        <f t="shared" si="170"/>
        <v>0.44877736934633211</v>
      </c>
      <c r="FK35" s="357">
        <f t="shared" si="170"/>
        <v>0.4510881160657137</v>
      </c>
    </row>
    <row r="36" spans="2:170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70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70" ht="13.5" customHeight="1" x14ac:dyDescent="0.25">
      <c r="B38" s="3" t="s">
        <v>1</v>
      </c>
      <c r="C38" s="29">
        <f>SUM(C8,C16,C24,C31)</f>
        <v>1377672</v>
      </c>
      <c r="D38" s="16">
        <f t="shared" ref="D38:N39" si="171">SUM(D8,D16,D24,D31)</f>
        <v>1377672</v>
      </c>
      <c r="E38" s="16">
        <f t="shared" si="171"/>
        <v>1717273</v>
      </c>
      <c r="F38" s="16">
        <f t="shared" si="171"/>
        <v>1713926</v>
      </c>
      <c r="G38" s="16">
        <f t="shared" si="171"/>
        <v>1699333</v>
      </c>
      <c r="H38" s="16">
        <f t="shared" si="171"/>
        <v>1684861</v>
      </c>
      <c r="I38" s="16">
        <f t="shared" si="171"/>
        <v>1690815</v>
      </c>
      <c r="J38" s="16">
        <f t="shared" si="171"/>
        <v>1638940</v>
      </c>
      <c r="K38" s="97">
        <f t="shared" si="171"/>
        <v>1637745</v>
      </c>
      <c r="L38" s="16">
        <f t="shared" si="171"/>
        <v>1641708</v>
      </c>
      <c r="M38" s="16">
        <f t="shared" si="171"/>
        <v>1642832</v>
      </c>
      <c r="N38" s="21">
        <f t="shared" si="171"/>
        <v>1642707</v>
      </c>
      <c r="O38" s="39">
        <f t="shared" ref="O38:Q39" si="172">SUM(O8,O16,O24,O31)</f>
        <v>1628265</v>
      </c>
      <c r="P38" s="39">
        <f t="shared" si="172"/>
        <v>1631057</v>
      </c>
      <c r="Q38" s="16">
        <f t="shared" si="172"/>
        <v>1632681</v>
      </c>
      <c r="R38" s="16">
        <f t="shared" ref="R38:T39" si="173">SUM(R8,R16,R24,R31)</f>
        <v>1636799</v>
      </c>
      <c r="S38" s="16">
        <f t="shared" si="173"/>
        <v>1638776</v>
      </c>
      <c r="T38" s="16">
        <f t="shared" si="173"/>
        <v>1642339</v>
      </c>
      <c r="U38" s="16">
        <f t="shared" ref="U38:Z38" si="174">SUM(U8,U16,U24,U31)</f>
        <v>1643388</v>
      </c>
      <c r="V38" s="16">
        <f t="shared" si="174"/>
        <v>1641876</v>
      </c>
      <c r="W38" s="16">
        <f t="shared" si="174"/>
        <v>1638788</v>
      </c>
      <c r="X38" s="16">
        <f t="shared" si="174"/>
        <v>1632395</v>
      </c>
      <c r="Y38" s="16">
        <f t="shared" si="174"/>
        <v>1622858</v>
      </c>
      <c r="Z38" s="21">
        <f t="shared" si="174"/>
        <v>1617480</v>
      </c>
      <c r="AA38" s="16">
        <f t="shared" ref="AA38:AC39" si="175">SUM(AA8,AA16,AA24,AA31)</f>
        <v>1611916</v>
      </c>
      <c r="AB38" s="16">
        <f t="shared" si="175"/>
        <v>1608173</v>
      </c>
      <c r="AC38" s="16">
        <f t="shared" si="175"/>
        <v>1603661</v>
      </c>
      <c r="AD38" s="16">
        <f t="shared" ref="AD38:AF39" si="176">SUM(AD8,AD16,AD24,AD31)</f>
        <v>1600862</v>
      </c>
      <c r="AE38" s="16">
        <f t="shared" si="176"/>
        <v>1598415</v>
      </c>
      <c r="AF38" s="16">
        <f t="shared" si="176"/>
        <v>1592905</v>
      </c>
      <c r="AG38" s="16">
        <f t="shared" ref="AG38:AI39" si="177">SUM(AG8,AG16,AG24,AG31)</f>
        <v>1581779</v>
      </c>
      <c r="AH38" s="16">
        <f t="shared" si="177"/>
        <v>1572184</v>
      </c>
      <c r="AI38" s="16">
        <f t="shared" si="177"/>
        <v>1560753</v>
      </c>
      <c r="AJ38" s="16">
        <f t="shared" ref="AJ38:AL39" si="178">SUM(AJ8,AJ16,AJ24,AJ31)</f>
        <v>1551576</v>
      </c>
      <c r="AK38" s="16">
        <f t="shared" si="178"/>
        <v>1543123</v>
      </c>
      <c r="AL38" s="16">
        <f t="shared" si="178"/>
        <v>1530401</v>
      </c>
      <c r="AM38" s="75">
        <f t="shared" ref="AM38:AO39" si="179">SUM(AM8,AM16,AM24,AM31)</f>
        <v>1521551</v>
      </c>
      <c r="AN38" s="16">
        <f t="shared" si="179"/>
        <v>1509728</v>
      </c>
      <c r="AO38" s="16">
        <f t="shared" si="179"/>
        <v>1501083</v>
      </c>
      <c r="AP38" s="16">
        <f t="shared" ref="AP38:AR39" si="180">SUM(AP8,AP16,AP24,AP31)</f>
        <v>1493533</v>
      </c>
      <c r="AQ38" s="16">
        <f t="shared" si="180"/>
        <v>1485478</v>
      </c>
      <c r="AR38" s="16">
        <f t="shared" si="180"/>
        <v>1475142</v>
      </c>
      <c r="AS38" s="16">
        <f t="shared" ref="AS38:AU39" si="181">SUM(AS8,AS16,AS24,AS31)</f>
        <v>1463867</v>
      </c>
      <c r="AT38" s="16">
        <f t="shared" si="181"/>
        <v>1445670</v>
      </c>
      <c r="AU38" s="16">
        <f t="shared" si="181"/>
        <v>1424247</v>
      </c>
      <c r="AV38" s="16">
        <f t="shared" ref="AV38:AX39" si="182">SUM(AV8,AV16,AV24,AV31)</f>
        <v>1406504</v>
      </c>
      <c r="AW38" s="16">
        <f t="shared" si="182"/>
        <v>1398717</v>
      </c>
      <c r="AX38" s="16">
        <f t="shared" si="182"/>
        <v>1396429</v>
      </c>
      <c r="AY38" s="75">
        <f t="shared" ref="AY38:BA39" si="183">SUM(AY8,AY16,AY24,AY31)</f>
        <v>1396739</v>
      </c>
      <c r="AZ38" s="16">
        <f t="shared" si="183"/>
        <v>1392922</v>
      </c>
      <c r="BA38" s="16">
        <f t="shared" si="183"/>
        <v>1393978</v>
      </c>
      <c r="BB38" s="16">
        <f t="shared" ref="BB38:BD39" si="184">SUM(BB8,BB16,BB24,BB31)</f>
        <v>1390214</v>
      </c>
      <c r="BC38" s="16">
        <f t="shared" si="184"/>
        <v>1383949</v>
      </c>
      <c r="BD38" s="16">
        <f t="shared" si="184"/>
        <v>1372907</v>
      </c>
      <c r="BE38" s="16">
        <f t="shared" ref="BE38:BG39" si="185">SUM(BE8,BE16,BE24,BE31)</f>
        <v>1354276</v>
      </c>
      <c r="BF38" s="16">
        <f t="shared" si="185"/>
        <v>1339519</v>
      </c>
      <c r="BG38" s="16">
        <f t="shared" si="185"/>
        <v>1322529</v>
      </c>
      <c r="BH38" s="16">
        <f t="shared" ref="BH38:BS39" si="186">SUM(BH8,BH16,BH24,BH31)</f>
        <v>1306457</v>
      </c>
      <c r="BI38" s="16">
        <f t="shared" si="186"/>
        <v>1292157</v>
      </c>
      <c r="BJ38" s="16">
        <f t="shared" si="186"/>
        <v>1273478</v>
      </c>
      <c r="BK38" s="75">
        <f t="shared" si="186"/>
        <v>1259430</v>
      </c>
      <c r="BL38" s="16">
        <f t="shared" si="186"/>
        <v>1250283</v>
      </c>
      <c r="BM38" s="16">
        <f t="shared" si="186"/>
        <v>1240649</v>
      </c>
      <c r="BN38" s="16">
        <f t="shared" si="186"/>
        <v>1238457</v>
      </c>
      <c r="BO38" s="16">
        <f t="shared" si="186"/>
        <v>1235111</v>
      </c>
      <c r="BP38" s="16">
        <f t="shared" si="186"/>
        <v>1230471</v>
      </c>
      <c r="BQ38" s="16">
        <f t="shared" si="186"/>
        <v>1224263</v>
      </c>
      <c r="BR38" s="16">
        <f t="shared" si="186"/>
        <v>1217022</v>
      </c>
      <c r="BS38" s="16">
        <f t="shared" si="186"/>
        <v>1209531</v>
      </c>
      <c r="BT38" s="16">
        <f t="shared" ref="BT38:CB39" si="187">SUM(BT8,BT16,BT24,BT31)</f>
        <v>1200396</v>
      </c>
      <c r="BU38" s="16">
        <f t="shared" si="187"/>
        <v>1179396</v>
      </c>
      <c r="BV38" s="21">
        <f t="shared" si="187"/>
        <v>1179805</v>
      </c>
      <c r="BW38" s="75">
        <f t="shared" si="187"/>
        <v>1170414</v>
      </c>
      <c r="BX38" s="16">
        <f t="shared" si="187"/>
        <v>1163184</v>
      </c>
      <c r="BY38" s="16">
        <f t="shared" si="187"/>
        <v>1155876</v>
      </c>
      <c r="BZ38" s="16">
        <f t="shared" si="187"/>
        <v>1148875</v>
      </c>
      <c r="CA38" s="16">
        <f t="shared" si="187"/>
        <v>1142632</v>
      </c>
      <c r="CB38" s="16">
        <f t="shared" si="187"/>
        <v>1145317</v>
      </c>
      <c r="CC38" s="16">
        <f t="shared" ref="CC38:CH38" si="188">SUM(CC8,CC16,CC24,CC31)</f>
        <v>1153318</v>
      </c>
      <c r="CD38" s="16">
        <f t="shared" si="188"/>
        <v>1152607</v>
      </c>
      <c r="CE38" s="16">
        <f t="shared" si="188"/>
        <v>1141200</v>
      </c>
      <c r="CF38" s="16">
        <f t="shared" si="188"/>
        <v>1125846</v>
      </c>
      <c r="CG38" s="16">
        <f t="shared" si="188"/>
        <v>1094892</v>
      </c>
      <c r="CH38" s="16">
        <f t="shared" si="188"/>
        <v>1119002</v>
      </c>
      <c r="CI38" s="201">
        <f t="shared" ref="CI38:CK39" si="189">SUM(CI8,CI16,CI24,CI31)</f>
        <v>1122336</v>
      </c>
      <c r="CJ38" s="69">
        <f t="shared" si="189"/>
        <v>1116034</v>
      </c>
      <c r="CK38" s="69">
        <f t="shared" si="189"/>
        <v>1109637</v>
      </c>
      <c r="CL38" s="69">
        <f t="shared" ref="CL38:CT38" si="190">SUM(CL8,CL16,CL24,CL31)</f>
        <v>1101427</v>
      </c>
      <c r="CM38" s="69">
        <f t="shared" si="190"/>
        <v>1093379</v>
      </c>
      <c r="CN38" s="69">
        <f t="shared" si="190"/>
        <v>1085231</v>
      </c>
      <c r="CO38" s="69">
        <f t="shared" si="190"/>
        <v>1076442</v>
      </c>
      <c r="CP38" s="69">
        <f t="shared" si="190"/>
        <v>1066700</v>
      </c>
      <c r="CQ38" s="69">
        <f t="shared" si="190"/>
        <v>1060230</v>
      </c>
      <c r="CR38" s="69">
        <f t="shared" si="190"/>
        <v>1044544</v>
      </c>
      <c r="CS38" s="69">
        <f t="shared" si="190"/>
        <v>1035009</v>
      </c>
      <c r="CT38" s="89">
        <f t="shared" si="190"/>
        <v>1027740</v>
      </c>
      <c r="CU38" s="69">
        <f t="shared" ref="CU38:DJ38" si="191">SUM(CU8,CU16,CU24,CU31)</f>
        <v>1020700</v>
      </c>
      <c r="CV38" s="69">
        <f t="shared" si="191"/>
        <v>1014634</v>
      </c>
      <c r="CW38" s="69">
        <f t="shared" si="191"/>
        <v>1008258</v>
      </c>
      <c r="CX38" s="69">
        <f t="shared" si="191"/>
        <v>1007720</v>
      </c>
      <c r="CY38" s="69">
        <f t="shared" si="191"/>
        <v>1001993</v>
      </c>
      <c r="CZ38" s="69">
        <f t="shared" si="191"/>
        <v>997426</v>
      </c>
      <c r="DA38" s="69">
        <f t="shared" si="191"/>
        <v>987529</v>
      </c>
      <c r="DB38" s="69">
        <f t="shared" si="191"/>
        <v>979348</v>
      </c>
      <c r="DC38" s="69">
        <f t="shared" si="191"/>
        <v>972043</v>
      </c>
      <c r="DD38" s="69">
        <f t="shared" si="191"/>
        <v>967952</v>
      </c>
      <c r="DE38" s="69">
        <f t="shared" si="191"/>
        <v>962062</v>
      </c>
      <c r="DF38" s="89">
        <f t="shared" si="191"/>
        <v>957998</v>
      </c>
      <c r="DG38" s="275">
        <f t="shared" si="191"/>
        <v>954950</v>
      </c>
      <c r="DH38" s="275">
        <f t="shared" si="191"/>
        <v>952835</v>
      </c>
      <c r="DI38" s="275">
        <f t="shared" si="191"/>
        <v>951785</v>
      </c>
      <c r="DJ38" s="275">
        <f t="shared" si="191"/>
        <v>949351</v>
      </c>
      <c r="DK38" s="317">
        <f t="shared" ref="DK38:DZ39" si="192">SUM(DK8,DK16,DK24,DK31)</f>
        <v>946997</v>
      </c>
      <c r="DL38" s="275">
        <f t="shared" si="192"/>
        <v>947058</v>
      </c>
      <c r="DM38" s="275">
        <f t="shared" si="192"/>
        <v>946287</v>
      </c>
      <c r="DN38" s="275">
        <f t="shared" si="192"/>
        <v>945635</v>
      </c>
      <c r="DO38" s="275">
        <f t="shared" si="192"/>
        <v>945500</v>
      </c>
      <c r="DP38" s="275">
        <f t="shared" si="192"/>
        <v>945887</v>
      </c>
      <c r="DQ38" s="275">
        <f t="shared" si="192"/>
        <v>941494</v>
      </c>
      <c r="DR38" s="275">
        <f t="shared" si="192"/>
        <v>938043</v>
      </c>
      <c r="DS38" s="275">
        <f t="shared" si="192"/>
        <v>935519</v>
      </c>
      <c r="DT38" s="275">
        <f t="shared" si="192"/>
        <v>933857</v>
      </c>
      <c r="DU38" s="275">
        <f t="shared" si="192"/>
        <v>932432</v>
      </c>
      <c r="DV38" s="359">
        <f t="shared" si="192"/>
        <v>929139</v>
      </c>
      <c r="DW38" s="359">
        <f t="shared" si="192"/>
        <v>927067</v>
      </c>
      <c r="DX38" s="359">
        <f t="shared" si="192"/>
        <v>925250</v>
      </c>
      <c r="DY38" s="359">
        <f t="shared" si="192"/>
        <v>926686</v>
      </c>
      <c r="DZ38" s="359">
        <f t="shared" si="192"/>
        <v>929718</v>
      </c>
      <c r="EA38" s="359">
        <f t="shared" ref="EA38:EQ39" si="193">SUM(EA8,EA16,EA24,EA31)</f>
        <v>929799</v>
      </c>
      <c r="EB38" s="359">
        <f t="shared" si="193"/>
        <v>925447</v>
      </c>
      <c r="EC38" s="359">
        <f t="shared" si="193"/>
        <v>920246</v>
      </c>
      <c r="ED38" s="359">
        <f t="shared" si="193"/>
        <v>917404</v>
      </c>
      <c r="EE38" s="359">
        <f t="shared" si="193"/>
        <v>913897</v>
      </c>
      <c r="EF38" s="359">
        <f t="shared" si="193"/>
        <v>910658</v>
      </c>
      <c r="EG38" s="359">
        <f t="shared" si="193"/>
        <v>908271</v>
      </c>
      <c r="EH38" s="359">
        <f t="shared" si="193"/>
        <v>906324</v>
      </c>
      <c r="EI38" s="359">
        <f t="shared" si="193"/>
        <v>904213</v>
      </c>
      <c r="EJ38" s="359">
        <f t="shared" si="193"/>
        <v>903620</v>
      </c>
      <c r="EK38" s="359">
        <f t="shared" si="193"/>
        <v>903453</v>
      </c>
      <c r="EL38" s="359">
        <f t="shared" si="193"/>
        <v>903093</v>
      </c>
      <c r="EM38" s="359">
        <f t="shared" si="193"/>
        <v>900974</v>
      </c>
      <c r="EN38" s="359">
        <f t="shared" si="193"/>
        <v>899798</v>
      </c>
      <c r="EO38" s="359">
        <f t="shared" si="193"/>
        <v>897067</v>
      </c>
      <c r="EP38" s="359">
        <f t="shared" si="193"/>
        <v>895770</v>
      </c>
      <c r="EQ38" s="359">
        <f t="shared" si="193"/>
        <v>895382</v>
      </c>
      <c r="ER38" s="359">
        <f t="shared" ref="ER38:FG39" si="194">SUM(ER8,ER16,ER24,ER31)</f>
        <v>890538</v>
      </c>
      <c r="ES38" s="359">
        <f t="shared" si="194"/>
        <v>887956</v>
      </c>
      <c r="ET38" s="359">
        <f t="shared" si="194"/>
        <v>886767</v>
      </c>
      <c r="EU38" s="359">
        <f t="shared" si="194"/>
        <v>885924</v>
      </c>
      <c r="EV38" s="359">
        <f t="shared" si="194"/>
        <v>886407</v>
      </c>
      <c r="EW38" s="359">
        <f t="shared" si="194"/>
        <v>885424</v>
      </c>
      <c r="EX38" s="359">
        <f t="shared" si="194"/>
        <v>883824</v>
      </c>
      <c r="EY38" s="359">
        <f t="shared" si="194"/>
        <v>883350</v>
      </c>
      <c r="EZ38" s="359">
        <f t="shared" si="194"/>
        <v>882200</v>
      </c>
      <c r="FA38" s="359">
        <f t="shared" si="194"/>
        <v>878901</v>
      </c>
      <c r="FB38" s="359">
        <f t="shared" si="194"/>
        <v>876082</v>
      </c>
      <c r="FC38" s="359">
        <f t="shared" si="194"/>
        <v>874317</v>
      </c>
      <c r="FD38" s="359">
        <f t="shared" si="194"/>
        <v>872479</v>
      </c>
      <c r="FE38" s="359">
        <f t="shared" si="194"/>
        <v>871689</v>
      </c>
      <c r="FF38" s="359">
        <f t="shared" si="194"/>
        <v>870971</v>
      </c>
      <c r="FG38" s="359">
        <f t="shared" si="194"/>
        <v>869818</v>
      </c>
      <c r="FH38" s="359">
        <f>SUM(FH8,FH16,FH24,FH31)</f>
        <v>868624</v>
      </c>
      <c r="FI38" s="359">
        <f t="shared" ref="FI38:FK38" si="195">SUM(FI8,FI16,FI24,FI31)</f>
        <v>863425</v>
      </c>
      <c r="FJ38" s="359">
        <f t="shared" si="195"/>
        <v>857588</v>
      </c>
      <c r="FK38" s="359">
        <f t="shared" si="195"/>
        <v>854351</v>
      </c>
    </row>
    <row r="39" spans="2:170" ht="13.5" customHeight="1" thickBot="1" x14ac:dyDescent="0.3">
      <c r="B39" s="5" t="s">
        <v>8</v>
      </c>
      <c r="C39" s="30">
        <f>SUM(C9,C17,C25,C32)</f>
        <v>31903</v>
      </c>
      <c r="D39" s="17">
        <f t="shared" si="171"/>
        <v>52260</v>
      </c>
      <c r="E39" s="17">
        <f t="shared" si="171"/>
        <v>59178</v>
      </c>
      <c r="F39" s="17">
        <f t="shared" si="171"/>
        <v>62531</v>
      </c>
      <c r="G39" s="17">
        <f t="shared" si="171"/>
        <v>80419</v>
      </c>
      <c r="H39" s="17">
        <f t="shared" si="171"/>
        <v>104459</v>
      </c>
      <c r="I39" s="17">
        <f t="shared" si="171"/>
        <v>99148</v>
      </c>
      <c r="J39" s="17">
        <f t="shared" si="171"/>
        <v>159076</v>
      </c>
      <c r="K39" s="98">
        <f t="shared" si="171"/>
        <v>167597</v>
      </c>
      <c r="L39" s="17">
        <f t="shared" si="171"/>
        <v>173285</v>
      </c>
      <c r="M39" s="17">
        <f t="shared" si="171"/>
        <v>174890</v>
      </c>
      <c r="N39" s="22">
        <f t="shared" si="171"/>
        <v>177655</v>
      </c>
      <c r="O39" s="40">
        <f t="shared" si="172"/>
        <v>181921</v>
      </c>
      <c r="P39" s="40">
        <f t="shared" si="172"/>
        <v>186561</v>
      </c>
      <c r="Q39" s="17">
        <f t="shared" si="172"/>
        <v>191933</v>
      </c>
      <c r="R39" s="17">
        <f t="shared" si="173"/>
        <v>195202</v>
      </c>
      <c r="S39" s="17">
        <f t="shared" si="173"/>
        <v>197872</v>
      </c>
      <c r="T39" s="17">
        <f t="shared" si="173"/>
        <v>200022</v>
      </c>
      <c r="U39" s="17">
        <f t="shared" ref="U39:Z39" si="196">SUM(U9,U17,U25,U32)</f>
        <v>206525</v>
      </c>
      <c r="V39" s="17">
        <f t="shared" si="196"/>
        <v>213391</v>
      </c>
      <c r="W39" s="17">
        <f t="shared" si="196"/>
        <v>221717</v>
      </c>
      <c r="X39" s="17">
        <f t="shared" si="196"/>
        <v>232803</v>
      </c>
      <c r="Y39" s="17">
        <f t="shared" si="196"/>
        <v>243101</v>
      </c>
      <c r="Z39" s="22">
        <f t="shared" si="196"/>
        <v>254996</v>
      </c>
      <c r="AA39" s="17">
        <f t="shared" si="175"/>
        <v>263303</v>
      </c>
      <c r="AB39" s="17">
        <f t="shared" si="175"/>
        <v>268140</v>
      </c>
      <c r="AC39" s="17">
        <f t="shared" si="175"/>
        <v>277154</v>
      </c>
      <c r="AD39" s="17">
        <f t="shared" si="176"/>
        <v>284654</v>
      </c>
      <c r="AE39" s="17">
        <f t="shared" si="176"/>
        <v>292577</v>
      </c>
      <c r="AF39" s="17">
        <f t="shared" si="176"/>
        <v>305314</v>
      </c>
      <c r="AG39" s="17">
        <f t="shared" si="177"/>
        <v>320231</v>
      </c>
      <c r="AH39" s="17">
        <f t="shared" si="177"/>
        <v>335378</v>
      </c>
      <c r="AI39" s="17">
        <f t="shared" si="177"/>
        <v>351432</v>
      </c>
      <c r="AJ39" s="17">
        <f t="shared" si="178"/>
        <v>364413</v>
      </c>
      <c r="AK39" s="17">
        <f t="shared" si="178"/>
        <v>376546</v>
      </c>
      <c r="AL39" s="17">
        <f t="shared" si="178"/>
        <v>388805</v>
      </c>
      <c r="AM39" s="76">
        <f t="shared" si="179"/>
        <v>399566</v>
      </c>
      <c r="AN39" s="17">
        <f t="shared" si="179"/>
        <v>412520</v>
      </c>
      <c r="AO39" s="17">
        <f t="shared" si="179"/>
        <v>423708</v>
      </c>
      <c r="AP39" s="17">
        <f t="shared" si="180"/>
        <v>442099</v>
      </c>
      <c r="AQ39" s="17">
        <f t="shared" si="180"/>
        <v>457007</v>
      </c>
      <c r="AR39" s="17">
        <f t="shared" si="180"/>
        <v>474455</v>
      </c>
      <c r="AS39" s="17">
        <f t="shared" si="181"/>
        <v>492822</v>
      </c>
      <c r="AT39" s="17">
        <f t="shared" si="181"/>
        <v>516539</v>
      </c>
      <c r="AU39" s="17">
        <f t="shared" si="181"/>
        <v>540258</v>
      </c>
      <c r="AV39" s="17">
        <f t="shared" si="182"/>
        <v>559992</v>
      </c>
      <c r="AW39" s="17">
        <f t="shared" si="182"/>
        <v>575708</v>
      </c>
      <c r="AX39" s="17">
        <f t="shared" si="182"/>
        <v>587591</v>
      </c>
      <c r="AY39" s="76">
        <f t="shared" si="183"/>
        <v>592257</v>
      </c>
      <c r="AZ39" s="17">
        <f t="shared" si="183"/>
        <v>595590</v>
      </c>
      <c r="BA39" s="17">
        <f t="shared" si="183"/>
        <v>599203</v>
      </c>
      <c r="BB39" s="17">
        <f t="shared" si="184"/>
        <v>607847</v>
      </c>
      <c r="BC39" s="17">
        <f t="shared" si="184"/>
        <v>620908</v>
      </c>
      <c r="BD39" s="17">
        <f t="shared" si="184"/>
        <v>638965</v>
      </c>
      <c r="BE39" s="17">
        <f t="shared" si="185"/>
        <v>664229</v>
      </c>
      <c r="BF39" s="17">
        <f t="shared" si="185"/>
        <v>680659</v>
      </c>
      <c r="BG39" s="17">
        <f t="shared" si="185"/>
        <v>699507</v>
      </c>
      <c r="BH39" s="17">
        <f t="shared" si="186"/>
        <v>717767</v>
      </c>
      <c r="BI39" s="17">
        <f t="shared" si="186"/>
        <v>734376</v>
      </c>
      <c r="BJ39" s="17">
        <f t="shared" si="186"/>
        <v>747323</v>
      </c>
      <c r="BK39" s="76">
        <f t="shared" si="186"/>
        <v>761288</v>
      </c>
      <c r="BL39" s="17">
        <f t="shared" si="186"/>
        <v>773798</v>
      </c>
      <c r="BM39" s="17">
        <f t="shared" si="186"/>
        <v>788304</v>
      </c>
      <c r="BN39" s="17">
        <f t="shared" si="186"/>
        <v>800778</v>
      </c>
      <c r="BO39" s="17">
        <f t="shared" si="186"/>
        <v>811307</v>
      </c>
      <c r="BP39" s="17">
        <f t="shared" si="186"/>
        <v>823975</v>
      </c>
      <c r="BQ39" s="17">
        <f t="shared" si="186"/>
        <v>835980</v>
      </c>
      <c r="BR39" s="17">
        <f t="shared" si="186"/>
        <v>845081</v>
      </c>
      <c r="BS39" s="17">
        <f t="shared" si="186"/>
        <v>861584</v>
      </c>
      <c r="BT39" s="17">
        <f t="shared" si="187"/>
        <v>873903</v>
      </c>
      <c r="BU39" s="17">
        <f t="shared" si="187"/>
        <v>885339</v>
      </c>
      <c r="BV39" s="22">
        <f t="shared" si="187"/>
        <v>899910</v>
      </c>
      <c r="BW39" s="76">
        <f t="shared" si="187"/>
        <v>909677</v>
      </c>
      <c r="BX39" s="17">
        <f t="shared" si="187"/>
        <v>919650</v>
      </c>
      <c r="BY39" s="17">
        <f t="shared" si="187"/>
        <v>932284</v>
      </c>
      <c r="BZ39" s="17">
        <f t="shared" si="187"/>
        <v>947172</v>
      </c>
      <c r="CA39" s="17">
        <f t="shared" si="187"/>
        <v>959252</v>
      </c>
      <c r="CB39" s="17">
        <f t="shared" si="187"/>
        <v>976270</v>
      </c>
      <c r="CC39" s="17">
        <f t="shared" ref="CC39:CH39" si="197">SUM(CC9,CC17,CC25,CC32)</f>
        <v>964569</v>
      </c>
      <c r="CD39" s="17">
        <f t="shared" si="197"/>
        <v>968408</v>
      </c>
      <c r="CE39" s="17">
        <f t="shared" si="197"/>
        <v>972337</v>
      </c>
      <c r="CF39" s="17">
        <f t="shared" si="197"/>
        <v>961129</v>
      </c>
      <c r="CG39" s="17">
        <f t="shared" si="197"/>
        <v>942807</v>
      </c>
      <c r="CH39" s="17">
        <f t="shared" si="197"/>
        <v>977820</v>
      </c>
      <c r="CI39" s="210">
        <f t="shared" si="189"/>
        <v>987307</v>
      </c>
      <c r="CJ39" s="92">
        <f t="shared" si="189"/>
        <v>995146</v>
      </c>
      <c r="CK39" s="92">
        <f t="shared" si="189"/>
        <v>1008284</v>
      </c>
      <c r="CL39" s="92">
        <f t="shared" ref="CL39:CT39" si="198">SUM(CL9,CL17,CL25,CL32)</f>
        <v>1023078</v>
      </c>
      <c r="CM39" s="92">
        <f t="shared" si="198"/>
        <v>1036498</v>
      </c>
      <c r="CN39" s="92">
        <f t="shared" si="198"/>
        <v>1050402</v>
      </c>
      <c r="CO39" s="92">
        <f t="shared" si="198"/>
        <v>1060282</v>
      </c>
      <c r="CP39" s="92">
        <f t="shared" si="198"/>
        <v>1075294</v>
      </c>
      <c r="CQ39" s="92">
        <f t="shared" si="198"/>
        <v>1099598</v>
      </c>
      <c r="CR39" s="92">
        <f t="shared" si="198"/>
        <v>1110412</v>
      </c>
      <c r="CS39" s="92">
        <f t="shared" si="198"/>
        <v>1114744</v>
      </c>
      <c r="CT39" s="93">
        <f t="shared" si="198"/>
        <v>1123782</v>
      </c>
      <c r="CU39" s="92">
        <f t="shared" ref="CU39:DJ39" si="199">SUM(CU9,CU17,CU25,CU32)</f>
        <v>1128884</v>
      </c>
      <c r="CV39" s="92">
        <f t="shared" si="199"/>
        <v>1136874</v>
      </c>
      <c r="CW39" s="92">
        <f t="shared" si="199"/>
        <v>1141953</v>
      </c>
      <c r="CX39" s="92">
        <f t="shared" si="199"/>
        <v>1154729</v>
      </c>
      <c r="CY39" s="92">
        <f t="shared" si="199"/>
        <v>1162396</v>
      </c>
      <c r="CZ39" s="92">
        <f t="shared" si="199"/>
        <v>1175832</v>
      </c>
      <c r="DA39" s="92">
        <f t="shared" si="199"/>
        <v>1185507</v>
      </c>
      <c r="DB39" s="92">
        <f t="shared" si="199"/>
        <v>1197730</v>
      </c>
      <c r="DC39" s="92">
        <f t="shared" si="199"/>
        <v>1203777</v>
      </c>
      <c r="DD39" s="92">
        <f t="shared" si="199"/>
        <v>1208841</v>
      </c>
      <c r="DE39" s="92">
        <f t="shared" si="199"/>
        <v>1212930</v>
      </c>
      <c r="DF39" s="93">
        <f t="shared" si="199"/>
        <v>1218871</v>
      </c>
      <c r="DG39" s="276">
        <f t="shared" si="199"/>
        <v>1226562</v>
      </c>
      <c r="DH39" s="276">
        <f t="shared" si="199"/>
        <v>1228840</v>
      </c>
      <c r="DI39" s="276">
        <f t="shared" si="199"/>
        <v>1237604</v>
      </c>
      <c r="DJ39" s="276">
        <f t="shared" si="199"/>
        <v>1247169</v>
      </c>
      <c r="DK39" s="276">
        <f t="shared" ref="DK39:DU39" si="200">SUM(DK9,DK17,DK25,DK32)</f>
        <v>1252349</v>
      </c>
      <c r="DL39" s="276">
        <f t="shared" si="200"/>
        <v>1262639</v>
      </c>
      <c r="DM39" s="276">
        <f t="shared" si="200"/>
        <v>1270090</v>
      </c>
      <c r="DN39" s="276">
        <f t="shared" si="200"/>
        <v>1276233</v>
      </c>
      <c r="DO39" s="276">
        <f t="shared" si="200"/>
        <v>1275056</v>
      </c>
      <c r="DP39" s="276">
        <f t="shared" si="200"/>
        <v>1279709</v>
      </c>
      <c r="DQ39" s="276">
        <f t="shared" si="200"/>
        <v>1278057</v>
      </c>
      <c r="DR39" s="276">
        <f t="shared" si="200"/>
        <v>1280670</v>
      </c>
      <c r="DS39" s="276">
        <f t="shared" si="200"/>
        <v>1284671</v>
      </c>
      <c r="DT39" s="276">
        <f t="shared" si="200"/>
        <v>1288461</v>
      </c>
      <c r="DU39" s="276">
        <f t="shared" si="200"/>
        <v>1295242</v>
      </c>
      <c r="DV39" s="352">
        <f t="shared" si="192"/>
        <v>1302279</v>
      </c>
      <c r="DW39" s="352">
        <f t="shared" si="192"/>
        <v>1311420</v>
      </c>
      <c r="DX39" s="352">
        <f t="shared" si="192"/>
        <v>1320999</v>
      </c>
      <c r="DY39" s="352">
        <f t="shared" si="192"/>
        <v>1335413</v>
      </c>
      <c r="DZ39" s="352">
        <f t="shared" si="192"/>
        <v>1338245</v>
      </c>
      <c r="EA39" s="352">
        <f t="shared" si="193"/>
        <v>1339330</v>
      </c>
      <c r="EB39" s="352">
        <f t="shared" si="193"/>
        <v>1333184</v>
      </c>
      <c r="EC39" s="352">
        <f t="shared" si="193"/>
        <v>1336254</v>
      </c>
      <c r="ED39" s="352">
        <f t="shared" si="193"/>
        <v>1340329</v>
      </c>
      <c r="EE39" s="352">
        <f t="shared" si="193"/>
        <v>1350001</v>
      </c>
      <c r="EF39" s="352">
        <f t="shared" si="193"/>
        <v>1352240</v>
      </c>
      <c r="EG39" s="352">
        <f t="shared" si="193"/>
        <v>1360800</v>
      </c>
      <c r="EH39" s="352">
        <f t="shared" si="193"/>
        <v>1370634</v>
      </c>
      <c r="EI39" s="352">
        <f t="shared" si="193"/>
        <v>1375857</v>
      </c>
      <c r="EJ39" s="352">
        <f t="shared" si="193"/>
        <v>1389335</v>
      </c>
      <c r="EK39" s="352">
        <f t="shared" si="193"/>
        <v>1397760</v>
      </c>
      <c r="EL39" s="352">
        <f t="shared" si="193"/>
        <v>1403138</v>
      </c>
      <c r="EM39" s="352">
        <f t="shared" si="193"/>
        <v>1404588</v>
      </c>
      <c r="EN39" s="352">
        <f t="shared" si="193"/>
        <v>1403453</v>
      </c>
      <c r="EO39" s="352">
        <f t="shared" si="193"/>
        <v>1418679</v>
      </c>
      <c r="EP39" s="352">
        <f t="shared" si="193"/>
        <v>1407739</v>
      </c>
      <c r="EQ39" s="352">
        <f t="shared" si="193"/>
        <v>1408887</v>
      </c>
      <c r="ER39" s="352">
        <f t="shared" si="194"/>
        <v>1418300</v>
      </c>
      <c r="ES39" s="352">
        <f t="shared" si="194"/>
        <v>1429972</v>
      </c>
      <c r="ET39" s="352">
        <f t="shared" si="194"/>
        <v>1441316</v>
      </c>
      <c r="EU39" s="352">
        <f t="shared" si="194"/>
        <v>1444819</v>
      </c>
      <c r="EV39" s="352">
        <f t="shared" si="194"/>
        <v>1456915</v>
      </c>
      <c r="EW39" s="352">
        <f t="shared" si="194"/>
        <v>1469120</v>
      </c>
      <c r="EX39" s="352">
        <f t="shared" si="194"/>
        <v>1468529</v>
      </c>
      <c r="EY39" s="352">
        <f t="shared" si="194"/>
        <v>1470339</v>
      </c>
      <c r="EZ39" s="352">
        <f t="shared" si="194"/>
        <v>1473769</v>
      </c>
      <c r="FA39" s="352">
        <f t="shared" si="194"/>
        <v>1475603</v>
      </c>
      <c r="FB39" s="352">
        <f t="shared" si="194"/>
        <v>1479735</v>
      </c>
      <c r="FC39" s="352">
        <f t="shared" si="194"/>
        <v>1484817</v>
      </c>
      <c r="FD39" s="352">
        <f t="shared" si="194"/>
        <v>1491769</v>
      </c>
      <c r="FE39" s="352">
        <f t="shared" si="194"/>
        <v>1501488</v>
      </c>
      <c r="FF39" s="352">
        <f t="shared" si="194"/>
        <v>1507873</v>
      </c>
      <c r="FG39" s="352">
        <f t="shared" si="194"/>
        <v>1513203</v>
      </c>
      <c r="FH39" s="352">
        <f>SUM(FH9,FH17,FH25,FH32)</f>
        <v>1525326</v>
      </c>
      <c r="FI39" s="352">
        <f t="shared" ref="FI39:FK39" si="201">SUM(FI9,FI17,FI25,FI32)</f>
        <v>1538847</v>
      </c>
      <c r="FJ39" s="352">
        <f t="shared" si="201"/>
        <v>1547179</v>
      </c>
      <c r="FK39" s="352">
        <f t="shared" si="201"/>
        <v>1550997</v>
      </c>
    </row>
    <row r="40" spans="2:170" ht="13.5" customHeight="1" thickTop="1" x14ac:dyDescent="0.25">
      <c r="B40" s="3" t="s">
        <v>9</v>
      </c>
      <c r="C40" s="25">
        <f t="shared" ref="C40:Q40" si="202">SUM(C38:C39)</f>
        <v>1409575</v>
      </c>
      <c r="D40" s="8">
        <f t="shared" si="202"/>
        <v>1429932</v>
      </c>
      <c r="E40" s="8">
        <f t="shared" si="202"/>
        <v>1776451</v>
      </c>
      <c r="F40" s="8">
        <f t="shared" si="202"/>
        <v>1776457</v>
      </c>
      <c r="G40" s="8">
        <f t="shared" si="202"/>
        <v>1779752</v>
      </c>
      <c r="H40" s="8">
        <f t="shared" si="202"/>
        <v>1789320</v>
      </c>
      <c r="I40" s="8">
        <f t="shared" si="202"/>
        <v>1789963</v>
      </c>
      <c r="J40" s="8">
        <f t="shared" si="202"/>
        <v>1798016</v>
      </c>
      <c r="K40" s="99">
        <f t="shared" si="202"/>
        <v>1805342</v>
      </c>
      <c r="L40" s="8">
        <f t="shared" si="202"/>
        <v>1814993</v>
      </c>
      <c r="M40" s="8">
        <f t="shared" si="202"/>
        <v>1817722</v>
      </c>
      <c r="N40" s="10">
        <f t="shared" si="202"/>
        <v>1820362</v>
      </c>
      <c r="O40" s="35">
        <f t="shared" si="202"/>
        <v>1810186</v>
      </c>
      <c r="P40" s="35">
        <f t="shared" si="202"/>
        <v>1817618</v>
      </c>
      <c r="Q40" s="8">
        <f t="shared" si="202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03">SUM(U38:U39)</f>
        <v>1849913</v>
      </c>
      <c r="V40" s="8">
        <f t="shared" si="203"/>
        <v>1855267</v>
      </c>
      <c r="W40" s="8">
        <f t="shared" si="203"/>
        <v>1860505</v>
      </c>
      <c r="X40" s="8">
        <f t="shared" si="203"/>
        <v>1865198</v>
      </c>
      <c r="Y40" s="8">
        <f t="shared" si="203"/>
        <v>1865959</v>
      </c>
      <c r="Z40" s="9">
        <f t="shared" si="203"/>
        <v>1872476</v>
      </c>
      <c r="AA40" s="8">
        <f t="shared" ref="AA40:AF40" si="204">SUM(AA38:AA39)</f>
        <v>1875219</v>
      </c>
      <c r="AB40" s="8">
        <f t="shared" si="204"/>
        <v>1876313</v>
      </c>
      <c r="AC40" s="8">
        <f t="shared" si="204"/>
        <v>1880815</v>
      </c>
      <c r="AD40" s="8">
        <f t="shared" si="204"/>
        <v>1885516</v>
      </c>
      <c r="AE40" s="8">
        <f t="shared" si="204"/>
        <v>1890992</v>
      </c>
      <c r="AF40" s="8">
        <f t="shared" si="204"/>
        <v>1898219</v>
      </c>
      <c r="AG40" s="8">
        <f t="shared" ref="AG40:AL40" si="205">SUM(AG38:AG39)</f>
        <v>1902010</v>
      </c>
      <c r="AH40" s="8">
        <f t="shared" si="205"/>
        <v>1907562</v>
      </c>
      <c r="AI40" s="8">
        <f t="shared" si="205"/>
        <v>1912185</v>
      </c>
      <c r="AJ40" s="8">
        <f t="shared" si="205"/>
        <v>1915989</v>
      </c>
      <c r="AK40" s="8">
        <f t="shared" si="205"/>
        <v>1919669</v>
      </c>
      <c r="AL40" s="8">
        <f t="shared" si="205"/>
        <v>1919206</v>
      </c>
      <c r="AM40" s="77">
        <f t="shared" ref="AM40:AR40" si="206">SUM(AM38:AM39)</f>
        <v>1921117</v>
      </c>
      <c r="AN40" s="8">
        <f t="shared" si="206"/>
        <v>1922248</v>
      </c>
      <c r="AO40" s="8">
        <f t="shared" si="206"/>
        <v>1924791</v>
      </c>
      <c r="AP40" s="8">
        <f t="shared" si="206"/>
        <v>1935632</v>
      </c>
      <c r="AQ40" s="8">
        <f t="shared" si="206"/>
        <v>1942485</v>
      </c>
      <c r="AR40" s="8">
        <f t="shared" si="206"/>
        <v>1949597</v>
      </c>
      <c r="AS40" s="8">
        <f t="shared" ref="AS40:AX40" si="207">SUM(AS38:AS39)</f>
        <v>1956689</v>
      </c>
      <c r="AT40" s="8">
        <f t="shared" si="207"/>
        <v>1962209</v>
      </c>
      <c r="AU40" s="8">
        <f t="shared" si="207"/>
        <v>1964505</v>
      </c>
      <c r="AV40" s="8">
        <f t="shared" si="207"/>
        <v>1966496</v>
      </c>
      <c r="AW40" s="8">
        <f t="shared" si="207"/>
        <v>1974425</v>
      </c>
      <c r="AX40" s="8">
        <f t="shared" si="207"/>
        <v>1984020</v>
      </c>
      <c r="AY40" s="77">
        <f t="shared" ref="AY40:BD40" si="208">SUM(AY38:AY39)</f>
        <v>1988996</v>
      </c>
      <c r="AZ40" s="8">
        <f t="shared" si="208"/>
        <v>1988512</v>
      </c>
      <c r="BA40" s="8">
        <f t="shared" si="208"/>
        <v>1993181</v>
      </c>
      <c r="BB40" s="8">
        <f t="shared" si="208"/>
        <v>1998061</v>
      </c>
      <c r="BC40" s="8">
        <f t="shared" si="208"/>
        <v>2004857</v>
      </c>
      <c r="BD40" s="8">
        <f t="shared" si="208"/>
        <v>2011872</v>
      </c>
      <c r="BE40" s="8">
        <f t="shared" ref="BE40:BJ40" si="209">SUM(BE38:BE39)</f>
        <v>2018505</v>
      </c>
      <c r="BF40" s="8">
        <f t="shared" si="209"/>
        <v>2020178</v>
      </c>
      <c r="BG40" s="8">
        <f t="shared" si="209"/>
        <v>2022036</v>
      </c>
      <c r="BH40" s="8">
        <f t="shared" si="209"/>
        <v>2024224</v>
      </c>
      <c r="BI40" s="8">
        <f t="shared" si="209"/>
        <v>2026533</v>
      </c>
      <c r="BJ40" s="8">
        <f t="shared" si="209"/>
        <v>2020801</v>
      </c>
      <c r="BK40" s="77">
        <f t="shared" ref="BK40:BV40" si="210">SUM(BK38:BK39)</f>
        <v>2020718</v>
      </c>
      <c r="BL40" s="8">
        <f t="shared" si="210"/>
        <v>2024081</v>
      </c>
      <c r="BM40" s="8">
        <f t="shared" si="210"/>
        <v>2028953</v>
      </c>
      <c r="BN40" s="8">
        <f t="shared" si="210"/>
        <v>2039235</v>
      </c>
      <c r="BO40" s="8">
        <f t="shared" si="210"/>
        <v>2046418</v>
      </c>
      <c r="BP40" s="8">
        <f t="shared" si="210"/>
        <v>2054446</v>
      </c>
      <c r="BQ40" s="8">
        <f t="shared" si="210"/>
        <v>2060243</v>
      </c>
      <c r="BR40" s="8">
        <f t="shared" si="210"/>
        <v>2062103</v>
      </c>
      <c r="BS40" s="8">
        <f t="shared" si="210"/>
        <v>2071115</v>
      </c>
      <c r="BT40" s="8">
        <f t="shared" si="210"/>
        <v>2074299</v>
      </c>
      <c r="BU40" s="8">
        <f t="shared" si="210"/>
        <v>2064735</v>
      </c>
      <c r="BV40" s="9">
        <f t="shared" si="210"/>
        <v>2079715</v>
      </c>
      <c r="BW40" s="77">
        <f t="shared" ref="BW40:CB40" si="211">SUM(BW38:BW39)</f>
        <v>2080091</v>
      </c>
      <c r="BX40" s="8">
        <f t="shared" si="211"/>
        <v>2082834</v>
      </c>
      <c r="BY40" s="8">
        <f t="shared" si="211"/>
        <v>2088160</v>
      </c>
      <c r="BZ40" s="8">
        <f t="shared" si="211"/>
        <v>2096047</v>
      </c>
      <c r="CA40" s="8">
        <f t="shared" si="211"/>
        <v>2101884</v>
      </c>
      <c r="CB40" s="8">
        <f t="shared" si="211"/>
        <v>2121587</v>
      </c>
      <c r="CC40" s="8">
        <f t="shared" ref="CC40:CH40" si="212">SUM(CC38:CC39)</f>
        <v>2117887</v>
      </c>
      <c r="CD40" s="8">
        <f t="shared" si="212"/>
        <v>2121015</v>
      </c>
      <c r="CE40" s="8">
        <f t="shared" si="212"/>
        <v>2113537</v>
      </c>
      <c r="CF40" s="8">
        <f t="shared" si="212"/>
        <v>2086975</v>
      </c>
      <c r="CG40" s="8">
        <f t="shared" si="212"/>
        <v>2037699</v>
      </c>
      <c r="CH40" s="8">
        <f t="shared" si="212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13">SUM(CL38:CL39)</f>
        <v>2124505</v>
      </c>
      <c r="CM40" s="94">
        <f t="shared" si="213"/>
        <v>2129877</v>
      </c>
      <c r="CN40" s="94">
        <f t="shared" si="213"/>
        <v>2135633</v>
      </c>
      <c r="CO40" s="94">
        <f t="shared" si="213"/>
        <v>2136724</v>
      </c>
      <c r="CP40" s="94">
        <f t="shared" si="213"/>
        <v>2141994</v>
      </c>
      <c r="CQ40" s="94">
        <f t="shared" si="213"/>
        <v>2159828</v>
      </c>
      <c r="CR40" s="94">
        <f t="shared" si="213"/>
        <v>2154956</v>
      </c>
      <c r="CS40" s="94">
        <f t="shared" si="213"/>
        <v>2149753</v>
      </c>
      <c r="CT40" s="107">
        <f t="shared" si="213"/>
        <v>2151522</v>
      </c>
      <c r="CU40" s="95">
        <f t="shared" ref="CU40:DJ40" si="214">SUM(CU38:CU39)</f>
        <v>2149584</v>
      </c>
      <c r="CV40" s="95">
        <f t="shared" si="214"/>
        <v>2151508</v>
      </c>
      <c r="CW40" s="95">
        <f t="shared" si="214"/>
        <v>2150211</v>
      </c>
      <c r="CX40" s="95">
        <f t="shared" si="214"/>
        <v>2162449</v>
      </c>
      <c r="CY40" s="95">
        <f t="shared" si="214"/>
        <v>2164389</v>
      </c>
      <c r="CZ40" s="95">
        <f t="shared" si="214"/>
        <v>2173258</v>
      </c>
      <c r="DA40" s="95">
        <f t="shared" si="214"/>
        <v>2173036</v>
      </c>
      <c r="DB40" s="95">
        <f t="shared" si="214"/>
        <v>2177078</v>
      </c>
      <c r="DC40" s="95">
        <f t="shared" si="214"/>
        <v>2175820</v>
      </c>
      <c r="DD40" s="95">
        <f t="shared" si="214"/>
        <v>2176793</v>
      </c>
      <c r="DE40" s="95">
        <f t="shared" si="214"/>
        <v>2174992</v>
      </c>
      <c r="DF40" s="107">
        <f t="shared" si="214"/>
        <v>2176869</v>
      </c>
      <c r="DG40" s="95">
        <f t="shared" si="214"/>
        <v>2181512</v>
      </c>
      <c r="DH40" s="95">
        <f t="shared" si="214"/>
        <v>2181675</v>
      </c>
      <c r="DI40" s="95">
        <f t="shared" si="214"/>
        <v>2189389</v>
      </c>
      <c r="DJ40" s="95">
        <f t="shared" si="214"/>
        <v>2196520</v>
      </c>
      <c r="DK40" s="95">
        <f t="shared" ref="DK40:FK40" si="215">SUM(DK38:DK39)</f>
        <v>2199346</v>
      </c>
      <c r="DL40" s="95">
        <f t="shared" si="215"/>
        <v>2209697</v>
      </c>
      <c r="DM40" s="95">
        <f t="shared" si="215"/>
        <v>2216377</v>
      </c>
      <c r="DN40" s="95">
        <f t="shared" si="215"/>
        <v>2221868</v>
      </c>
      <c r="DO40" s="95">
        <f t="shared" si="215"/>
        <v>2220556</v>
      </c>
      <c r="DP40" s="95">
        <f t="shared" si="215"/>
        <v>2225596</v>
      </c>
      <c r="DQ40" s="95">
        <f t="shared" si="215"/>
        <v>2219551</v>
      </c>
      <c r="DR40" s="95">
        <f t="shared" si="215"/>
        <v>2218713</v>
      </c>
      <c r="DS40" s="95">
        <f t="shared" si="215"/>
        <v>2220190</v>
      </c>
      <c r="DT40" s="95">
        <f t="shared" si="215"/>
        <v>2222318</v>
      </c>
      <c r="DU40" s="95">
        <f t="shared" si="215"/>
        <v>2227674</v>
      </c>
      <c r="DV40" s="355">
        <f t="shared" si="215"/>
        <v>2231418</v>
      </c>
      <c r="DW40" s="355">
        <f t="shared" si="215"/>
        <v>2238487</v>
      </c>
      <c r="DX40" s="355">
        <f t="shared" si="215"/>
        <v>2246249</v>
      </c>
      <c r="DY40" s="355">
        <f t="shared" si="215"/>
        <v>2262099</v>
      </c>
      <c r="DZ40" s="355">
        <f t="shared" si="215"/>
        <v>2267963</v>
      </c>
      <c r="EA40" s="355">
        <f t="shared" si="215"/>
        <v>2269129</v>
      </c>
      <c r="EB40" s="355">
        <f t="shared" si="215"/>
        <v>2258631</v>
      </c>
      <c r="EC40" s="355">
        <f t="shared" si="215"/>
        <v>2256500</v>
      </c>
      <c r="ED40" s="355">
        <f t="shared" si="215"/>
        <v>2257733</v>
      </c>
      <c r="EE40" s="355">
        <f t="shared" si="215"/>
        <v>2263898</v>
      </c>
      <c r="EF40" s="355">
        <f t="shared" si="215"/>
        <v>2262898</v>
      </c>
      <c r="EG40" s="355">
        <f t="shared" si="215"/>
        <v>2269071</v>
      </c>
      <c r="EH40" s="355">
        <f t="shared" si="215"/>
        <v>2276958</v>
      </c>
      <c r="EI40" s="355">
        <f t="shared" si="215"/>
        <v>2280070</v>
      </c>
      <c r="EJ40" s="355">
        <f t="shared" si="215"/>
        <v>2292955</v>
      </c>
      <c r="EK40" s="355">
        <f t="shared" si="215"/>
        <v>2301213</v>
      </c>
      <c r="EL40" s="355">
        <f t="shared" si="215"/>
        <v>2306231</v>
      </c>
      <c r="EM40" s="355">
        <f t="shared" si="215"/>
        <v>2305562</v>
      </c>
      <c r="EN40" s="355">
        <f t="shared" si="215"/>
        <v>2303251</v>
      </c>
      <c r="EO40" s="355">
        <f t="shared" si="215"/>
        <v>2315746</v>
      </c>
      <c r="EP40" s="355">
        <f t="shared" si="215"/>
        <v>2303509</v>
      </c>
      <c r="EQ40" s="355">
        <f t="shared" si="215"/>
        <v>2304269</v>
      </c>
      <c r="ER40" s="355">
        <f t="shared" si="215"/>
        <v>2308838</v>
      </c>
      <c r="ES40" s="355">
        <f t="shared" si="215"/>
        <v>2317928</v>
      </c>
      <c r="ET40" s="355">
        <f t="shared" si="215"/>
        <v>2328083</v>
      </c>
      <c r="EU40" s="355">
        <f t="shared" si="215"/>
        <v>2330743</v>
      </c>
      <c r="EV40" s="355">
        <f t="shared" si="215"/>
        <v>2343322</v>
      </c>
      <c r="EW40" s="355">
        <f t="shared" si="215"/>
        <v>2354544</v>
      </c>
      <c r="EX40" s="355">
        <f t="shared" si="215"/>
        <v>2352353</v>
      </c>
      <c r="EY40" s="355">
        <f t="shared" si="215"/>
        <v>2353689</v>
      </c>
      <c r="EZ40" s="355">
        <f t="shared" si="215"/>
        <v>2355969</v>
      </c>
      <c r="FA40" s="355">
        <f t="shared" si="215"/>
        <v>2354504</v>
      </c>
      <c r="FB40" s="355">
        <f t="shared" si="215"/>
        <v>2355817</v>
      </c>
      <c r="FC40" s="355">
        <f t="shared" si="215"/>
        <v>2359134</v>
      </c>
      <c r="FD40" s="355">
        <f t="shared" si="215"/>
        <v>2364248</v>
      </c>
      <c r="FE40" s="355">
        <f t="shared" si="215"/>
        <v>2373177</v>
      </c>
      <c r="FF40" s="355">
        <f t="shared" si="215"/>
        <v>2378844</v>
      </c>
      <c r="FG40" s="355">
        <f t="shared" si="215"/>
        <v>2383021</v>
      </c>
      <c r="FH40" s="355">
        <f t="shared" si="215"/>
        <v>2393950</v>
      </c>
      <c r="FI40" s="355">
        <f t="shared" si="215"/>
        <v>2402272</v>
      </c>
      <c r="FJ40" s="355">
        <f t="shared" si="215"/>
        <v>2404767</v>
      </c>
      <c r="FK40" s="355">
        <f t="shared" si="215"/>
        <v>2405348</v>
      </c>
    </row>
    <row r="41" spans="2:170" ht="13.5" customHeight="1" x14ac:dyDescent="0.25">
      <c r="B41" s="3" t="s">
        <v>10</v>
      </c>
      <c r="C41" s="26">
        <f t="shared" ref="C41:Q41" si="216">SUM(C38)/C40</f>
        <v>0.97736693684266529</v>
      </c>
      <c r="D41" s="14">
        <f t="shared" si="216"/>
        <v>0.96345280754609308</v>
      </c>
      <c r="E41" s="14">
        <f t="shared" si="216"/>
        <v>0.96668751347490023</v>
      </c>
      <c r="F41" s="14">
        <f t="shared" si="216"/>
        <v>0.96480016121977619</v>
      </c>
      <c r="G41" s="14">
        <f t="shared" si="216"/>
        <v>0.95481449100773585</v>
      </c>
      <c r="H41" s="14">
        <f t="shared" si="216"/>
        <v>0.94162083920148432</v>
      </c>
      <c r="I41" s="14">
        <f t="shared" si="216"/>
        <v>0.94460891091044896</v>
      </c>
      <c r="J41" s="14">
        <f t="shared" si="216"/>
        <v>0.91152692745782016</v>
      </c>
      <c r="K41" s="100">
        <f t="shared" si="216"/>
        <v>0.90716606604178041</v>
      </c>
      <c r="L41" s="14">
        <f t="shared" si="216"/>
        <v>0.90452580257885296</v>
      </c>
      <c r="M41" s="14">
        <f t="shared" si="216"/>
        <v>0.90378616752176621</v>
      </c>
      <c r="N41" s="23">
        <f t="shared" si="216"/>
        <v>0.90240677403725189</v>
      </c>
      <c r="O41" s="36">
        <f t="shared" si="216"/>
        <v>0.89950148769242499</v>
      </c>
      <c r="P41" s="36">
        <f t="shared" si="216"/>
        <v>0.89735962121853985</v>
      </c>
      <c r="Q41" s="14">
        <f t="shared" si="216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17">SUM(U38)/U40</f>
        <v>0.88835961474945035</v>
      </c>
      <c r="V41" s="14">
        <f t="shared" si="217"/>
        <v>0.88498097578407853</v>
      </c>
      <c r="W41" s="14">
        <f t="shared" si="217"/>
        <v>0.88082966721400913</v>
      </c>
      <c r="X41" s="14">
        <f t="shared" si="217"/>
        <v>0.87518590519612394</v>
      </c>
      <c r="Y41" s="14">
        <f t="shared" si="217"/>
        <v>0.86971793056546254</v>
      </c>
      <c r="Z41" s="23">
        <f t="shared" si="217"/>
        <v>0.8638188153012375</v>
      </c>
      <c r="AA41" s="14">
        <f t="shared" ref="AA41:AF41" si="218">SUM(AA38)/AA40</f>
        <v>0.85958813343934759</v>
      </c>
      <c r="AB41" s="14">
        <f t="shared" si="218"/>
        <v>0.85709207365722029</v>
      </c>
      <c r="AC41" s="14">
        <f t="shared" si="218"/>
        <v>0.85264154103407297</v>
      </c>
      <c r="AD41" s="14">
        <f t="shared" si="218"/>
        <v>0.84903124661896268</v>
      </c>
      <c r="AE41" s="14">
        <f t="shared" si="218"/>
        <v>0.84527856278609326</v>
      </c>
      <c r="AF41" s="14">
        <f t="shared" si="218"/>
        <v>0.83915765251533148</v>
      </c>
      <c r="AG41" s="14">
        <f t="shared" ref="AG41:AL41" si="219">SUM(AG38)/AG40</f>
        <v>0.83163548036025048</v>
      </c>
      <c r="AH41" s="14">
        <f t="shared" si="219"/>
        <v>0.8241850068307085</v>
      </c>
      <c r="AI41" s="14">
        <f t="shared" si="219"/>
        <v>0.81621443531875837</v>
      </c>
      <c r="AJ41" s="14">
        <f t="shared" si="219"/>
        <v>0.80980423165268689</v>
      </c>
      <c r="AK41" s="14">
        <f t="shared" si="219"/>
        <v>0.80384847596122044</v>
      </c>
      <c r="AL41" s="14">
        <f t="shared" si="219"/>
        <v>0.79741361792324539</v>
      </c>
      <c r="AM41" s="78">
        <f t="shared" ref="AM41:AR41" si="220">SUM(AM38)/AM40</f>
        <v>0.7920137086913499</v>
      </c>
      <c r="AN41" s="14">
        <f t="shared" si="220"/>
        <v>0.78539709756493437</v>
      </c>
      <c r="AO41" s="14">
        <f t="shared" si="220"/>
        <v>0.77986804801144649</v>
      </c>
      <c r="AP41" s="14">
        <f t="shared" si="220"/>
        <v>0.77159966357241461</v>
      </c>
      <c r="AQ41" s="14">
        <f t="shared" si="220"/>
        <v>0.76473074438155253</v>
      </c>
      <c r="AR41" s="14">
        <f t="shared" si="220"/>
        <v>0.75663944907588598</v>
      </c>
      <c r="AS41" s="14">
        <f t="shared" ref="AS41:AX41" si="221">SUM(AS38)/AS40</f>
        <v>0.74813473168193823</v>
      </c>
      <c r="AT41" s="14">
        <f t="shared" si="221"/>
        <v>0.73675638018172374</v>
      </c>
      <c r="AU41" s="14">
        <f t="shared" si="221"/>
        <v>0.72499026472317452</v>
      </c>
      <c r="AV41" s="14">
        <f t="shared" si="221"/>
        <v>0.71523359315249058</v>
      </c>
      <c r="AW41" s="14">
        <f t="shared" si="221"/>
        <v>0.70841738734061821</v>
      </c>
      <c r="AX41" s="14">
        <f t="shared" si="221"/>
        <v>0.70383816695396217</v>
      </c>
      <c r="AY41" s="78">
        <f t="shared" ref="AY41:BD41" si="222">SUM(AY38)/AY40</f>
        <v>0.7022331869948456</v>
      </c>
      <c r="AZ41" s="14">
        <f t="shared" si="222"/>
        <v>0.70048458344732145</v>
      </c>
      <c r="BA41" s="14">
        <f t="shared" si="222"/>
        <v>0.69937351399596925</v>
      </c>
      <c r="BB41" s="14">
        <f t="shared" si="222"/>
        <v>0.69578156022263582</v>
      </c>
      <c r="BC41" s="14">
        <f t="shared" si="222"/>
        <v>0.69029811103734584</v>
      </c>
      <c r="BD41" s="14">
        <f t="shared" si="222"/>
        <v>0.68240275723306454</v>
      </c>
      <c r="BE41" s="14">
        <f t="shared" ref="BE41:BJ41" si="223">SUM(BE38)/BE40</f>
        <v>0.67093021815650689</v>
      </c>
      <c r="BF41" s="14">
        <f t="shared" si="223"/>
        <v>0.66306978889979007</v>
      </c>
      <c r="BG41" s="14">
        <f t="shared" si="223"/>
        <v>0.65405808798656406</v>
      </c>
      <c r="BH41" s="14">
        <f t="shared" si="223"/>
        <v>0.64541127859367342</v>
      </c>
      <c r="BI41" s="14">
        <f t="shared" si="223"/>
        <v>0.63761952062956784</v>
      </c>
      <c r="BJ41" s="14">
        <f t="shared" si="223"/>
        <v>0.63018476336858498</v>
      </c>
      <c r="BK41" s="78">
        <f t="shared" ref="BK41:BV41" si="224">SUM(BK38)/BK40</f>
        <v>0.62325866350475423</v>
      </c>
      <c r="BL41" s="14">
        <f t="shared" si="224"/>
        <v>0.61770403457173895</v>
      </c>
      <c r="BM41" s="14">
        <f t="shared" si="224"/>
        <v>0.61147251809184344</v>
      </c>
      <c r="BN41" s="14">
        <f t="shared" si="224"/>
        <v>0.60731450764624972</v>
      </c>
      <c r="BO41" s="14">
        <f t="shared" si="224"/>
        <v>0.60354776003729438</v>
      </c>
      <c r="BP41" s="14">
        <f t="shared" si="224"/>
        <v>0.59893080665055198</v>
      </c>
      <c r="BQ41" s="14">
        <f t="shared" si="224"/>
        <v>0.59423233084640992</v>
      </c>
      <c r="BR41" s="14">
        <f t="shared" si="224"/>
        <v>0.59018487437339451</v>
      </c>
      <c r="BS41" s="14">
        <f t="shared" si="224"/>
        <v>0.58399992274692614</v>
      </c>
      <c r="BT41" s="14">
        <f t="shared" si="224"/>
        <v>0.5786995992381041</v>
      </c>
      <c r="BU41" s="14">
        <f t="shared" si="224"/>
        <v>0.57120938038053315</v>
      </c>
      <c r="BV41" s="23">
        <f t="shared" si="224"/>
        <v>0.56729167217623566</v>
      </c>
      <c r="BW41" s="78">
        <f t="shared" ref="BW41:CB41" si="225">SUM(BW38)/BW40</f>
        <v>0.56267442145559976</v>
      </c>
      <c r="BX41" s="14">
        <f t="shared" si="225"/>
        <v>0.55846217221343608</v>
      </c>
      <c r="BY41" s="14">
        <f t="shared" si="225"/>
        <v>0.5535380430618343</v>
      </c>
      <c r="BZ41" s="14">
        <f t="shared" si="225"/>
        <v>0.54811509474739828</v>
      </c>
      <c r="CA41" s="14">
        <f t="shared" si="225"/>
        <v>0.54362276890637162</v>
      </c>
      <c r="CB41" s="14">
        <f t="shared" si="225"/>
        <v>0.53983975203467971</v>
      </c>
      <c r="CC41" s="14">
        <f t="shared" ref="CC41:CH41" si="226">SUM(CC38)/CC40</f>
        <v>0.54456068713769901</v>
      </c>
      <c r="CD41" s="14">
        <f t="shared" si="226"/>
        <v>0.54342237089318091</v>
      </c>
      <c r="CE41" s="14">
        <f t="shared" si="226"/>
        <v>0.5399479640053616</v>
      </c>
      <c r="CF41" s="14">
        <f t="shared" si="226"/>
        <v>0.53946309850381535</v>
      </c>
      <c r="CG41" s="14">
        <f t="shared" si="226"/>
        <v>0.53731782760849367</v>
      </c>
      <c r="CH41" s="14">
        <f t="shared" si="226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27">SUM(CL38)/CL40</f>
        <v>0.51843935410836872</v>
      </c>
      <c r="CM41" s="240">
        <f t="shared" si="227"/>
        <v>0.51335311851341647</v>
      </c>
      <c r="CN41" s="240">
        <f t="shared" si="227"/>
        <v>0.50815425684094595</v>
      </c>
      <c r="CO41" s="240">
        <f t="shared" si="227"/>
        <v>0.50378148979465764</v>
      </c>
      <c r="CP41" s="240">
        <f t="shared" si="227"/>
        <v>0.49799392528643871</v>
      </c>
      <c r="CQ41" s="240">
        <f t="shared" si="227"/>
        <v>0.4908863113173827</v>
      </c>
      <c r="CR41" s="240">
        <f t="shared" ref="CR41:DJ41" si="228">SUM(CR38)/CR40</f>
        <v>0.4847170893512443</v>
      </c>
      <c r="CS41" s="240">
        <f t="shared" si="228"/>
        <v>0.48145484620791318</v>
      </c>
      <c r="CT41" s="241">
        <f t="shared" si="228"/>
        <v>0.47768045132701409</v>
      </c>
      <c r="CU41" s="240">
        <f t="shared" si="228"/>
        <v>0.47483606130302419</v>
      </c>
      <c r="CV41" s="240">
        <f t="shared" si="228"/>
        <v>0.47159201824952546</v>
      </c>
      <c r="CW41" s="240">
        <f t="shared" si="228"/>
        <v>0.46891119057618064</v>
      </c>
      <c r="CX41" s="240">
        <f t="shared" si="228"/>
        <v>0.46600867812373842</v>
      </c>
      <c r="CY41" s="240">
        <f t="shared" si="228"/>
        <v>0.46294496968890525</v>
      </c>
      <c r="CZ41" s="240">
        <f t="shared" si="228"/>
        <v>0.45895425209524132</v>
      </c>
      <c r="DA41" s="240">
        <f t="shared" si="228"/>
        <v>0.45444668196937371</v>
      </c>
      <c r="DB41" s="240">
        <f t="shared" si="228"/>
        <v>0.4498451594292901</v>
      </c>
      <c r="DC41" s="240">
        <f t="shared" si="228"/>
        <v>0.44674789274848103</v>
      </c>
      <c r="DD41" s="240">
        <f t="shared" si="228"/>
        <v>0.44466883162523951</v>
      </c>
      <c r="DE41" s="240">
        <f t="shared" si="228"/>
        <v>0.44232898327901898</v>
      </c>
      <c r="DF41" s="241">
        <f t="shared" si="228"/>
        <v>0.44008068468979988</v>
      </c>
      <c r="DG41" s="314">
        <f t="shared" si="228"/>
        <v>0.43774684714088208</v>
      </c>
      <c r="DH41" s="314">
        <f t="shared" si="228"/>
        <v>0.43674470303780355</v>
      </c>
      <c r="DI41" s="314">
        <f t="shared" si="228"/>
        <v>0.43472630948634527</v>
      </c>
      <c r="DJ41" s="314">
        <f t="shared" si="228"/>
        <v>0.432206854478903</v>
      </c>
      <c r="DK41" s="314">
        <f t="shared" ref="DK41:FK41" si="229">SUM(DK38)/DK40</f>
        <v>0.43058118186042577</v>
      </c>
      <c r="DL41" s="314">
        <f t="shared" si="229"/>
        <v>0.4285917933544735</v>
      </c>
      <c r="DM41" s="314">
        <f t="shared" si="229"/>
        <v>0.42695218367633303</v>
      </c>
      <c r="DN41" s="314">
        <f t="shared" si="229"/>
        <v>0.42560359121243924</v>
      </c>
      <c r="DO41" s="314">
        <f t="shared" si="229"/>
        <v>0.42579426053655028</v>
      </c>
      <c r="DP41" s="314">
        <f t="shared" si="229"/>
        <v>0.42500390906525715</v>
      </c>
      <c r="DQ41" s="314">
        <f t="shared" si="229"/>
        <v>0.42418218819932502</v>
      </c>
      <c r="DR41" s="314">
        <f t="shared" si="229"/>
        <v>0.42278699408170412</v>
      </c>
      <c r="DS41" s="314">
        <f t="shared" si="229"/>
        <v>0.42136889185159826</v>
      </c>
      <c r="DT41" s="314">
        <f t="shared" si="229"/>
        <v>0.42021753862408529</v>
      </c>
      <c r="DU41" s="314">
        <f t="shared" si="229"/>
        <v>0.41856752828286364</v>
      </c>
      <c r="DV41" s="356">
        <f t="shared" si="229"/>
        <v>0.41638948865698849</v>
      </c>
      <c r="DW41" s="356">
        <f t="shared" si="229"/>
        <v>0.41414893184548313</v>
      </c>
      <c r="DX41" s="356">
        <f t="shared" si="229"/>
        <v>0.41190892015978636</v>
      </c>
      <c r="DY41" s="356">
        <f t="shared" si="229"/>
        <v>0.40965757908915568</v>
      </c>
      <c r="DZ41" s="356">
        <f t="shared" si="229"/>
        <v>0.40993525908491452</v>
      </c>
      <c r="EA41" s="356">
        <f t="shared" si="229"/>
        <v>0.40976030891148102</v>
      </c>
      <c r="EB41" s="356">
        <f t="shared" si="229"/>
        <v>0.40973802272261384</v>
      </c>
      <c r="EC41" s="356">
        <f t="shared" si="229"/>
        <v>0.4078200753379127</v>
      </c>
      <c r="ED41" s="356">
        <f t="shared" si="229"/>
        <v>0.406338570592714</v>
      </c>
      <c r="EE41" s="356">
        <f t="shared" si="229"/>
        <v>0.40368293977908898</v>
      </c>
      <c r="EF41" s="356">
        <f t="shared" si="229"/>
        <v>0.40242998137786151</v>
      </c>
      <c r="EG41" s="356">
        <f t="shared" si="229"/>
        <v>0.40028319960018882</v>
      </c>
      <c r="EH41" s="356">
        <f t="shared" si="229"/>
        <v>0.39804159760522589</v>
      </c>
      <c r="EI41" s="356">
        <f t="shared" si="229"/>
        <v>0.39657247365212472</v>
      </c>
      <c r="EJ41" s="356">
        <f t="shared" si="229"/>
        <v>0.39408536146588136</v>
      </c>
      <c r="EK41" s="356">
        <f t="shared" si="229"/>
        <v>0.39259859908665562</v>
      </c>
      <c r="EL41" s="356">
        <f t="shared" si="229"/>
        <v>0.39158826674344416</v>
      </c>
      <c r="EM41" s="356">
        <f t="shared" si="229"/>
        <v>0.39078281130587683</v>
      </c>
      <c r="EN41" s="356">
        <f t="shared" si="229"/>
        <v>0.39066432620673996</v>
      </c>
      <c r="EO41" s="356">
        <f t="shared" si="229"/>
        <v>0.38737711303398559</v>
      </c>
      <c r="EP41" s="356">
        <f t="shared" si="229"/>
        <v>0.38887193407970189</v>
      </c>
      <c r="EQ41" s="356">
        <f t="shared" si="229"/>
        <v>0.3885752922076372</v>
      </c>
      <c r="ER41" s="356">
        <f t="shared" si="229"/>
        <v>0.38570830868168315</v>
      </c>
      <c r="ES41" s="356">
        <f t="shared" si="229"/>
        <v>0.38308178683720978</v>
      </c>
      <c r="ET41" s="356">
        <f t="shared" si="229"/>
        <v>0.38090007959338218</v>
      </c>
      <c r="EU41" s="356">
        <f t="shared" si="229"/>
        <v>0.38010368367511993</v>
      </c>
      <c r="EV41" s="356">
        <f t="shared" si="229"/>
        <v>0.37826939703549062</v>
      </c>
      <c r="EW41" s="356">
        <f t="shared" si="229"/>
        <v>0.37604903539708751</v>
      </c>
      <c r="EX41" s="356">
        <f t="shared" si="229"/>
        <v>0.37571912038711874</v>
      </c>
      <c r="EY41" s="282">
        <f t="shared" si="229"/>
        <v>0.37530446885718549</v>
      </c>
      <c r="EZ41" s="282">
        <f t="shared" si="229"/>
        <v>0.37445314433254429</v>
      </c>
      <c r="FA41" s="282">
        <f t="shared" si="229"/>
        <v>0.373284989110233</v>
      </c>
      <c r="FB41" s="282">
        <f t="shared" si="229"/>
        <v>0.37188032856541914</v>
      </c>
      <c r="FC41" s="282">
        <f t="shared" si="229"/>
        <v>0.37060929985325125</v>
      </c>
      <c r="FD41" s="282">
        <f t="shared" si="229"/>
        <v>0.36903023709864619</v>
      </c>
      <c r="FE41" s="282">
        <f t="shared" si="229"/>
        <v>0.36730888593644723</v>
      </c>
      <c r="FF41" s="282">
        <f t="shared" si="229"/>
        <v>0.36613203724161819</v>
      </c>
      <c r="FG41" s="282">
        <f t="shared" si="229"/>
        <v>0.36500643510904857</v>
      </c>
      <c r="FH41" s="282">
        <f t="shared" si="229"/>
        <v>0.36284132918398465</v>
      </c>
      <c r="FI41" s="282">
        <f t="shared" si="229"/>
        <v>0.35942016557658751</v>
      </c>
      <c r="FJ41" s="282">
        <f t="shared" si="229"/>
        <v>0.35661999686456108</v>
      </c>
      <c r="FK41" s="282">
        <f t="shared" si="229"/>
        <v>0.35518810583749211</v>
      </c>
    </row>
    <row r="42" spans="2:170" ht="13.5" customHeight="1" thickBot="1" x14ac:dyDescent="0.3">
      <c r="B42" s="4" t="s">
        <v>11</v>
      </c>
      <c r="C42" s="27">
        <f t="shared" ref="C42:Q42" si="230">SUM(C39/C40)</f>
        <v>2.2633063157334658E-2</v>
      </c>
      <c r="D42" s="15">
        <f t="shared" si="230"/>
        <v>3.6547192453906897E-2</v>
      </c>
      <c r="E42" s="15">
        <f t="shared" si="230"/>
        <v>3.3312486525099765E-2</v>
      </c>
      <c r="F42" s="15">
        <f t="shared" si="230"/>
        <v>3.5199838780223786E-2</v>
      </c>
      <c r="G42" s="15">
        <f t="shared" si="230"/>
        <v>4.518550899226409E-2</v>
      </c>
      <c r="H42" s="15">
        <f t="shared" si="230"/>
        <v>5.8379160798515635E-2</v>
      </c>
      <c r="I42" s="15">
        <f t="shared" si="230"/>
        <v>5.539108908955101E-2</v>
      </c>
      <c r="J42" s="15">
        <f t="shared" si="230"/>
        <v>8.8473072542179829E-2</v>
      </c>
      <c r="K42" s="101">
        <f t="shared" si="230"/>
        <v>9.2833933958219553E-2</v>
      </c>
      <c r="L42" s="15">
        <f t="shared" si="230"/>
        <v>9.5474197421147072E-2</v>
      </c>
      <c r="M42" s="15">
        <f t="shared" si="230"/>
        <v>9.6213832478233743E-2</v>
      </c>
      <c r="N42" s="24">
        <f t="shared" si="230"/>
        <v>9.7593225962748067E-2</v>
      </c>
      <c r="O42" s="37">
        <f t="shared" si="230"/>
        <v>0.10049851230757502</v>
      </c>
      <c r="P42" s="37">
        <f t="shared" si="230"/>
        <v>0.10264037878146014</v>
      </c>
      <c r="Q42" s="15">
        <f t="shared" si="230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31">SUM(U39/U40)</f>
        <v>0.11164038525054962</v>
      </c>
      <c r="V42" s="15">
        <f t="shared" si="231"/>
        <v>0.11501902421592149</v>
      </c>
      <c r="W42" s="15">
        <f t="shared" si="231"/>
        <v>0.1191703327859909</v>
      </c>
      <c r="X42" s="15">
        <f t="shared" si="231"/>
        <v>0.12481409480387605</v>
      </c>
      <c r="Y42" s="15">
        <f t="shared" si="231"/>
        <v>0.13028206943453741</v>
      </c>
      <c r="Z42" s="24">
        <f t="shared" si="231"/>
        <v>0.1361811846987625</v>
      </c>
      <c r="AA42" s="15">
        <f t="shared" ref="AA42:AF42" si="232">SUM(AA39/AA40)</f>
        <v>0.14041186656065238</v>
      </c>
      <c r="AB42" s="15">
        <f t="shared" si="232"/>
        <v>0.14290792634277968</v>
      </c>
      <c r="AC42" s="15">
        <f t="shared" si="232"/>
        <v>0.147358458965927</v>
      </c>
      <c r="AD42" s="15">
        <f t="shared" si="232"/>
        <v>0.15096875338103735</v>
      </c>
      <c r="AE42" s="15">
        <f t="shared" si="232"/>
        <v>0.15472143721390677</v>
      </c>
      <c r="AF42" s="15">
        <f t="shared" si="232"/>
        <v>0.16084234748466852</v>
      </c>
      <c r="AG42" s="15">
        <f t="shared" ref="AG42:AL42" si="233">SUM(AG39/AG40)</f>
        <v>0.16836451963974952</v>
      </c>
      <c r="AH42" s="15">
        <f t="shared" si="233"/>
        <v>0.17581499316929147</v>
      </c>
      <c r="AI42" s="15">
        <f t="shared" si="233"/>
        <v>0.1837855646812416</v>
      </c>
      <c r="AJ42" s="15">
        <f t="shared" si="233"/>
        <v>0.19019576834731305</v>
      </c>
      <c r="AK42" s="15">
        <f t="shared" si="233"/>
        <v>0.19615152403877961</v>
      </c>
      <c r="AL42" s="15">
        <f t="shared" si="233"/>
        <v>0.20258638207675467</v>
      </c>
      <c r="AM42" s="79">
        <f t="shared" ref="AM42:AR42" si="234">SUM(AM39/AM40)</f>
        <v>0.20798629130865012</v>
      </c>
      <c r="AN42" s="15">
        <f t="shared" si="234"/>
        <v>0.21460290243506561</v>
      </c>
      <c r="AO42" s="15">
        <f t="shared" si="234"/>
        <v>0.22013195198855356</v>
      </c>
      <c r="AP42" s="15">
        <f t="shared" si="234"/>
        <v>0.22840033642758542</v>
      </c>
      <c r="AQ42" s="15">
        <f t="shared" si="234"/>
        <v>0.2352692556184475</v>
      </c>
      <c r="AR42" s="15">
        <f t="shared" si="234"/>
        <v>0.24336055092411407</v>
      </c>
      <c r="AS42" s="15">
        <f t="shared" ref="AS42:BA42" si="235">SUM(AS39/AS40)</f>
        <v>0.25186526831806177</v>
      </c>
      <c r="AT42" s="15">
        <f t="shared" si="235"/>
        <v>0.26324361981827626</v>
      </c>
      <c r="AU42" s="15">
        <f t="shared" si="235"/>
        <v>0.27500973527682548</v>
      </c>
      <c r="AV42" s="15">
        <f t="shared" si="235"/>
        <v>0.28476640684750948</v>
      </c>
      <c r="AW42" s="15">
        <f t="shared" si="235"/>
        <v>0.29158261265938185</v>
      </c>
      <c r="AX42" s="15">
        <f t="shared" si="235"/>
        <v>0.29616183304603783</v>
      </c>
      <c r="AY42" s="79">
        <f t="shared" si="235"/>
        <v>0.29776681300515434</v>
      </c>
      <c r="AZ42" s="15">
        <f t="shared" si="235"/>
        <v>0.2995154165526786</v>
      </c>
      <c r="BA42" s="15">
        <f t="shared" si="235"/>
        <v>0.30062648600403075</v>
      </c>
      <c r="BB42" s="15">
        <f t="shared" ref="BB42:BG42" si="236">SUM(BB39/BB40)</f>
        <v>0.30421843977736418</v>
      </c>
      <c r="BC42" s="15">
        <f t="shared" si="236"/>
        <v>0.30970188896265421</v>
      </c>
      <c r="BD42" s="15">
        <f t="shared" si="236"/>
        <v>0.31759724276693546</v>
      </c>
      <c r="BE42" s="15">
        <f t="shared" si="236"/>
        <v>0.32906978184349306</v>
      </c>
      <c r="BF42" s="15">
        <f t="shared" si="236"/>
        <v>0.33693021110020999</v>
      </c>
      <c r="BG42" s="15">
        <f t="shared" si="236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37">SUM(BK39/BK40)</f>
        <v>0.37674133649524577</v>
      </c>
      <c r="BL42" s="15">
        <f t="shared" si="237"/>
        <v>0.382295965428261</v>
      </c>
      <c r="BM42" s="15">
        <f t="shared" si="237"/>
        <v>0.38852748190815656</v>
      </c>
      <c r="BN42" s="15">
        <f t="shared" si="237"/>
        <v>0.39268549235375028</v>
      </c>
      <c r="BO42" s="15">
        <f t="shared" si="237"/>
        <v>0.39645223996270557</v>
      </c>
      <c r="BP42" s="15">
        <f t="shared" si="237"/>
        <v>0.40106919334944796</v>
      </c>
      <c r="BQ42" s="15">
        <f t="shared" si="237"/>
        <v>0.40576766915359014</v>
      </c>
      <c r="BR42" s="15">
        <f t="shared" si="237"/>
        <v>0.40981512562660544</v>
      </c>
      <c r="BS42" s="15">
        <f t="shared" si="237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38">SUM(BW39/BW40)</f>
        <v>0.43732557854440024</v>
      </c>
      <c r="BX42" s="15">
        <f t="shared" si="238"/>
        <v>0.44153782778656386</v>
      </c>
      <c r="BY42" s="15">
        <f t="shared" si="238"/>
        <v>0.44646195693816565</v>
      </c>
      <c r="BZ42" s="15">
        <f t="shared" si="238"/>
        <v>0.45188490525260167</v>
      </c>
      <c r="CA42" s="15">
        <f t="shared" si="238"/>
        <v>0.45637723109362838</v>
      </c>
      <c r="CB42" s="15">
        <f t="shared" si="238"/>
        <v>0.46016024796532029</v>
      </c>
      <c r="CC42" s="15">
        <f t="shared" ref="CC42:CH42" si="239">SUM(CC39/CC40)</f>
        <v>0.45543931286230094</v>
      </c>
      <c r="CD42" s="15">
        <f t="shared" si="239"/>
        <v>0.45657762910681915</v>
      </c>
      <c r="CE42" s="15">
        <f t="shared" si="239"/>
        <v>0.4600520359946384</v>
      </c>
      <c r="CF42" s="15">
        <f t="shared" si="239"/>
        <v>0.46053690149618465</v>
      </c>
      <c r="CG42" s="15">
        <f t="shared" si="239"/>
        <v>0.46268217239150627</v>
      </c>
      <c r="CH42" s="15">
        <f t="shared" si="239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40">SUM(CL39/CL40)</f>
        <v>0.48156064589163122</v>
      </c>
      <c r="CM42" s="245">
        <f t="shared" si="240"/>
        <v>0.48664688148658347</v>
      </c>
      <c r="CN42" s="245">
        <f t="shared" si="240"/>
        <v>0.49184574315905399</v>
      </c>
      <c r="CO42" s="245">
        <f t="shared" si="240"/>
        <v>0.49621851020534241</v>
      </c>
      <c r="CP42" s="245">
        <f t="shared" si="240"/>
        <v>0.50200607471356129</v>
      </c>
      <c r="CQ42" s="245">
        <f t="shared" si="240"/>
        <v>0.5091136886826173</v>
      </c>
      <c r="CR42" s="245">
        <f t="shared" ref="CR42:DJ42" si="241">SUM(CR39/CR40)</f>
        <v>0.51528291064875575</v>
      </c>
      <c r="CS42" s="245">
        <f t="shared" si="241"/>
        <v>0.51854515379208677</v>
      </c>
      <c r="CT42" s="246">
        <f t="shared" si="241"/>
        <v>0.52231954867298591</v>
      </c>
      <c r="CU42" s="245">
        <f t="shared" si="241"/>
        <v>0.52516393869697575</v>
      </c>
      <c r="CV42" s="245">
        <f t="shared" si="241"/>
        <v>0.52840798175047454</v>
      </c>
      <c r="CW42" s="245">
        <f t="shared" si="241"/>
        <v>0.53108880942381931</v>
      </c>
      <c r="CX42" s="245">
        <f t="shared" si="241"/>
        <v>0.53399132187626164</v>
      </c>
      <c r="CY42" s="245">
        <f t="shared" si="241"/>
        <v>0.53705503031109469</v>
      </c>
      <c r="CZ42" s="245">
        <f t="shared" si="241"/>
        <v>0.54104574790475868</v>
      </c>
      <c r="DA42" s="245">
        <f t="shared" si="241"/>
        <v>0.54555331803062623</v>
      </c>
      <c r="DB42" s="245">
        <f t="shared" si="241"/>
        <v>0.55015484057070996</v>
      </c>
      <c r="DC42" s="245">
        <f t="shared" si="241"/>
        <v>0.55325210725151897</v>
      </c>
      <c r="DD42" s="245">
        <f t="shared" si="241"/>
        <v>0.55533116837476049</v>
      </c>
      <c r="DE42" s="245">
        <f t="shared" si="241"/>
        <v>0.55767101672098107</v>
      </c>
      <c r="DF42" s="246">
        <f t="shared" si="241"/>
        <v>0.55991931531020012</v>
      </c>
      <c r="DG42" s="315">
        <f t="shared" si="241"/>
        <v>0.56225315285911792</v>
      </c>
      <c r="DH42" s="315">
        <f t="shared" si="241"/>
        <v>0.56325529696219645</v>
      </c>
      <c r="DI42" s="315">
        <f t="shared" si="241"/>
        <v>0.56527369051365473</v>
      </c>
      <c r="DJ42" s="315">
        <f t="shared" si="241"/>
        <v>0.56779314552109705</v>
      </c>
      <c r="DK42" s="315">
        <f t="shared" ref="DK42:FK42" si="242">SUM(DK39/DK40)</f>
        <v>0.56941881813957418</v>
      </c>
      <c r="DL42" s="315">
        <f t="shared" si="242"/>
        <v>0.5714082066455265</v>
      </c>
      <c r="DM42" s="315">
        <f t="shared" si="242"/>
        <v>0.57304781632366697</v>
      </c>
      <c r="DN42" s="315">
        <f t="shared" si="242"/>
        <v>0.57439640878756071</v>
      </c>
      <c r="DO42" s="315">
        <f t="shared" si="242"/>
        <v>0.57420573946344966</v>
      </c>
      <c r="DP42" s="315">
        <f t="shared" si="242"/>
        <v>0.57499609093474291</v>
      </c>
      <c r="DQ42" s="315">
        <f t="shared" si="242"/>
        <v>0.57581781180067504</v>
      </c>
      <c r="DR42" s="315">
        <f t="shared" si="242"/>
        <v>0.57721300591829583</v>
      </c>
      <c r="DS42" s="315">
        <f t="shared" si="242"/>
        <v>0.57863110814840168</v>
      </c>
      <c r="DT42" s="315">
        <f t="shared" si="242"/>
        <v>0.57978246137591471</v>
      </c>
      <c r="DU42" s="315">
        <f t="shared" si="242"/>
        <v>0.5814324717171363</v>
      </c>
      <c r="DV42" s="357">
        <f t="shared" si="242"/>
        <v>0.58361051134301145</v>
      </c>
      <c r="DW42" s="357">
        <f t="shared" si="242"/>
        <v>0.58585106815451682</v>
      </c>
      <c r="DX42" s="357">
        <f t="shared" si="242"/>
        <v>0.58809107984021358</v>
      </c>
      <c r="DY42" s="357">
        <f t="shared" si="242"/>
        <v>0.59034242091084432</v>
      </c>
      <c r="DZ42" s="357">
        <f t="shared" si="242"/>
        <v>0.59006474091508543</v>
      </c>
      <c r="EA42" s="357">
        <f t="shared" si="242"/>
        <v>0.59023969108851904</v>
      </c>
      <c r="EB42" s="357">
        <f t="shared" si="242"/>
        <v>0.59026197727738616</v>
      </c>
      <c r="EC42" s="357">
        <f t="shared" si="242"/>
        <v>0.59217992466208735</v>
      </c>
      <c r="ED42" s="357">
        <f t="shared" si="242"/>
        <v>0.59366142940728595</v>
      </c>
      <c r="EE42" s="357">
        <f t="shared" si="242"/>
        <v>0.59631706022091102</v>
      </c>
      <c r="EF42" s="357">
        <f t="shared" si="242"/>
        <v>0.59757001862213854</v>
      </c>
      <c r="EG42" s="357">
        <f t="shared" si="242"/>
        <v>0.59971680039981123</v>
      </c>
      <c r="EH42" s="357">
        <f t="shared" si="242"/>
        <v>0.60195840239477405</v>
      </c>
      <c r="EI42" s="357">
        <f t="shared" si="242"/>
        <v>0.60342752634787533</v>
      </c>
      <c r="EJ42" s="357">
        <f t="shared" si="242"/>
        <v>0.60591463853411864</v>
      </c>
      <c r="EK42" s="357">
        <f t="shared" si="242"/>
        <v>0.60740140091334438</v>
      </c>
      <c r="EL42" s="357">
        <f t="shared" si="242"/>
        <v>0.60841173325655584</v>
      </c>
      <c r="EM42" s="357">
        <f t="shared" si="242"/>
        <v>0.60921718869412311</v>
      </c>
      <c r="EN42" s="357">
        <f t="shared" si="242"/>
        <v>0.60933567379326004</v>
      </c>
      <c r="EO42" s="357">
        <f t="shared" si="242"/>
        <v>0.61262288696601441</v>
      </c>
      <c r="EP42" s="357">
        <f t="shared" si="242"/>
        <v>0.61112806592029811</v>
      </c>
      <c r="EQ42" s="357">
        <f t="shared" si="242"/>
        <v>0.6114247077923628</v>
      </c>
      <c r="ER42" s="357">
        <f t="shared" si="242"/>
        <v>0.61429169131831685</v>
      </c>
      <c r="ES42" s="357">
        <f t="shared" si="242"/>
        <v>0.61691821316279016</v>
      </c>
      <c r="ET42" s="357">
        <f t="shared" si="242"/>
        <v>0.61909992040661777</v>
      </c>
      <c r="EU42" s="357">
        <f t="shared" si="242"/>
        <v>0.61989631632488007</v>
      </c>
      <c r="EV42" s="357">
        <f t="shared" si="242"/>
        <v>0.62173060296450933</v>
      </c>
      <c r="EW42" s="357">
        <f t="shared" si="242"/>
        <v>0.62395096460291255</v>
      </c>
      <c r="EX42" s="357">
        <f t="shared" si="242"/>
        <v>0.62428087961288126</v>
      </c>
      <c r="EY42" s="354">
        <f t="shared" si="242"/>
        <v>0.62469553114281451</v>
      </c>
      <c r="EZ42" s="354">
        <f t="shared" si="242"/>
        <v>0.62554685566745571</v>
      </c>
      <c r="FA42" s="354">
        <f t="shared" si="242"/>
        <v>0.626715010889767</v>
      </c>
      <c r="FB42" s="354">
        <f t="shared" si="242"/>
        <v>0.62811967143458092</v>
      </c>
      <c r="FC42" s="354">
        <f t="shared" si="242"/>
        <v>0.6293907001467488</v>
      </c>
      <c r="FD42" s="354">
        <f t="shared" si="242"/>
        <v>0.63096976290135387</v>
      </c>
      <c r="FE42" s="354">
        <f t="shared" si="242"/>
        <v>0.63269111406355283</v>
      </c>
      <c r="FF42" s="354">
        <f t="shared" si="242"/>
        <v>0.63386796275838175</v>
      </c>
      <c r="FG42" s="354">
        <f t="shared" si="242"/>
        <v>0.63499356489095149</v>
      </c>
      <c r="FH42" s="354">
        <f t="shared" si="242"/>
        <v>0.6371586708160154</v>
      </c>
      <c r="FI42" s="354">
        <f t="shared" si="242"/>
        <v>0.64057983442341249</v>
      </c>
      <c r="FJ42" s="354">
        <f t="shared" si="242"/>
        <v>0.64338000313543886</v>
      </c>
      <c r="FK42" s="354">
        <f t="shared" si="242"/>
        <v>0.64481189416250784</v>
      </c>
    </row>
    <row r="43" spans="2:170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70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70" ht="13.5" customHeight="1" x14ac:dyDescent="0.25">
      <c r="B45" s="2"/>
      <c r="C45" s="558" t="s">
        <v>79</v>
      </c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 t="s">
        <v>79</v>
      </c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 t="s">
        <v>79</v>
      </c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 t="s">
        <v>79</v>
      </c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 t="s">
        <v>79</v>
      </c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 t="s">
        <v>79</v>
      </c>
      <c r="BL45" s="558"/>
      <c r="BM45" s="558"/>
      <c r="BN45" s="558"/>
      <c r="BO45" s="558"/>
      <c r="BP45" s="558"/>
      <c r="BQ45" s="558"/>
      <c r="BR45" s="558"/>
      <c r="BS45" s="558"/>
      <c r="BT45" s="558"/>
      <c r="BU45" s="558"/>
      <c r="BV45" s="558"/>
      <c r="BW45" s="558" t="s">
        <v>79</v>
      </c>
      <c r="BX45" s="558"/>
      <c r="BY45" s="558"/>
      <c r="BZ45" s="558"/>
      <c r="CA45" s="558"/>
      <c r="CB45" s="558"/>
      <c r="CC45" s="558"/>
      <c r="CD45" s="558"/>
      <c r="CE45" s="558"/>
      <c r="CF45" s="558"/>
      <c r="CG45" s="558"/>
      <c r="CH45" s="558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73" t="s">
        <v>79</v>
      </c>
      <c r="CV45" s="573"/>
      <c r="CW45" s="573"/>
      <c r="CX45" s="573"/>
      <c r="CY45" s="573"/>
      <c r="CZ45" s="573"/>
      <c r="DA45" s="573"/>
      <c r="DB45" s="573"/>
      <c r="DC45" s="573"/>
      <c r="DD45" s="573"/>
      <c r="DE45" s="573"/>
      <c r="DF45" s="574"/>
      <c r="DG45" s="564" t="s">
        <v>79</v>
      </c>
      <c r="DH45" s="558"/>
      <c r="DI45" s="558"/>
      <c r="DJ45" s="558"/>
      <c r="DK45" s="558"/>
      <c r="DL45" s="558"/>
      <c r="DM45" s="558"/>
      <c r="DN45" s="558"/>
      <c r="DO45" s="558"/>
      <c r="DP45" s="558"/>
      <c r="DQ45" s="558"/>
      <c r="DR45" s="558"/>
      <c r="DS45" s="564" t="s">
        <v>79</v>
      </c>
      <c r="DT45" s="558"/>
      <c r="DU45" s="558"/>
      <c r="DV45" s="558"/>
      <c r="DW45" s="558"/>
      <c r="DX45" s="558"/>
      <c r="DY45" s="558"/>
      <c r="DZ45" s="558"/>
      <c r="EA45" s="558"/>
      <c r="EB45" s="558"/>
      <c r="EC45" s="558"/>
      <c r="ED45" s="558"/>
      <c r="EE45" s="564" t="s">
        <v>79</v>
      </c>
      <c r="EF45" s="558"/>
      <c r="EG45" s="558"/>
      <c r="EH45" s="558"/>
      <c r="EI45" s="558"/>
      <c r="EJ45" s="558"/>
      <c r="EK45" s="558"/>
      <c r="EL45" s="558"/>
      <c r="EM45" s="558"/>
      <c r="EN45" s="558"/>
      <c r="EO45" s="558"/>
      <c r="EP45" s="558"/>
      <c r="EQ45" s="564" t="s">
        <v>79</v>
      </c>
      <c r="ER45" s="558"/>
      <c r="ES45" s="558"/>
      <c r="ET45" s="558"/>
      <c r="EU45" s="558"/>
      <c r="EV45" s="558"/>
      <c r="EW45" s="558"/>
      <c r="EX45" s="558"/>
      <c r="EY45" s="558"/>
      <c r="EZ45" s="558"/>
      <c r="FA45" s="558"/>
      <c r="FB45" s="558"/>
      <c r="FC45" s="564" t="s">
        <v>79</v>
      </c>
      <c r="FD45" s="558"/>
      <c r="FE45" s="558"/>
      <c r="FF45" s="558"/>
      <c r="FG45" s="558"/>
      <c r="FH45" s="558"/>
      <c r="FI45" s="558"/>
      <c r="FJ45" s="558"/>
      <c r="FK45" s="558"/>
      <c r="FL45" s="558"/>
      <c r="FM45" s="558"/>
      <c r="FN45" s="558"/>
    </row>
    <row r="46" spans="2:170" ht="13.5" customHeight="1" thickBot="1" x14ac:dyDescent="0.3">
      <c r="B46" s="2"/>
      <c r="C46" s="566" t="s">
        <v>46</v>
      </c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 t="s">
        <v>46</v>
      </c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 t="s">
        <v>46</v>
      </c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 t="s">
        <v>46</v>
      </c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 t="s">
        <v>46</v>
      </c>
      <c r="AZ46" s="566"/>
      <c r="BA46" s="566"/>
      <c r="BB46" s="566"/>
      <c r="BC46" s="566"/>
      <c r="BD46" s="566"/>
      <c r="BE46" s="566"/>
      <c r="BF46" s="566"/>
      <c r="BG46" s="566"/>
      <c r="BH46" s="566"/>
      <c r="BI46" s="566"/>
      <c r="BJ46" s="566"/>
      <c r="BK46" s="566" t="s">
        <v>46</v>
      </c>
      <c r="BL46" s="566"/>
      <c r="BM46" s="566"/>
      <c r="BN46" s="566"/>
      <c r="BO46" s="566"/>
      <c r="BP46" s="566"/>
      <c r="BQ46" s="566"/>
      <c r="BR46" s="566"/>
      <c r="BS46" s="566"/>
      <c r="BT46" s="566"/>
      <c r="BU46" s="566"/>
      <c r="BV46" s="566"/>
      <c r="BW46" s="566" t="s">
        <v>46</v>
      </c>
      <c r="BX46" s="566"/>
      <c r="BY46" s="566"/>
      <c r="BZ46" s="566"/>
      <c r="CA46" s="566"/>
      <c r="CB46" s="566"/>
      <c r="CC46" s="566"/>
      <c r="CD46" s="566"/>
      <c r="CE46" s="566"/>
      <c r="CF46" s="566"/>
      <c r="CG46" s="566"/>
      <c r="CH46" s="566"/>
      <c r="CI46" s="557" t="s">
        <v>23</v>
      </c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73" t="s">
        <v>23</v>
      </c>
      <c r="CV46" s="573"/>
      <c r="CW46" s="573"/>
      <c r="CX46" s="573"/>
      <c r="CY46" s="573"/>
      <c r="CZ46" s="573"/>
      <c r="DA46" s="573"/>
      <c r="DB46" s="573"/>
      <c r="DC46" s="573"/>
      <c r="DD46" s="573"/>
      <c r="DE46" s="573"/>
      <c r="DF46" s="574"/>
      <c r="DG46" s="565" t="s">
        <v>23</v>
      </c>
      <c r="DH46" s="566"/>
      <c r="DI46" s="566"/>
      <c r="DJ46" s="566"/>
      <c r="DK46" s="566"/>
      <c r="DL46" s="566"/>
      <c r="DM46" s="566"/>
      <c r="DN46" s="566"/>
      <c r="DO46" s="566"/>
      <c r="DP46" s="566"/>
      <c r="DQ46" s="566"/>
      <c r="DR46" s="566"/>
      <c r="DS46" s="565" t="s">
        <v>46</v>
      </c>
      <c r="DT46" s="566"/>
      <c r="DU46" s="566"/>
      <c r="DV46" s="566"/>
      <c r="DW46" s="566"/>
      <c r="DX46" s="566"/>
      <c r="DY46" s="566"/>
      <c r="DZ46" s="566"/>
      <c r="EA46" s="566"/>
      <c r="EB46" s="566"/>
      <c r="EC46" s="566"/>
      <c r="ED46" s="566"/>
      <c r="EE46" s="565" t="s">
        <v>46</v>
      </c>
      <c r="EF46" s="566"/>
      <c r="EG46" s="566"/>
      <c r="EH46" s="566"/>
      <c r="EI46" s="566"/>
      <c r="EJ46" s="566"/>
      <c r="EK46" s="566"/>
      <c r="EL46" s="566"/>
      <c r="EM46" s="566"/>
      <c r="EN46" s="566"/>
      <c r="EO46" s="566"/>
      <c r="EP46" s="566"/>
      <c r="EQ46" s="565" t="s">
        <v>46</v>
      </c>
      <c r="ER46" s="566"/>
      <c r="ES46" s="566"/>
      <c r="ET46" s="566"/>
      <c r="EU46" s="566"/>
      <c r="EV46" s="566"/>
      <c r="EW46" s="566"/>
      <c r="EX46" s="566"/>
      <c r="EY46" s="566"/>
      <c r="EZ46" s="566"/>
      <c r="FA46" s="566"/>
      <c r="FB46" s="566"/>
      <c r="FC46" s="565" t="s">
        <v>46</v>
      </c>
      <c r="FD46" s="566"/>
      <c r="FE46" s="566"/>
      <c r="FF46" s="566"/>
      <c r="FG46" s="566"/>
      <c r="FH46" s="566"/>
      <c r="FI46" s="566"/>
      <c r="FJ46" s="566"/>
      <c r="FK46" s="566"/>
      <c r="FL46" s="566"/>
      <c r="FM46" s="566"/>
      <c r="FN46" s="566"/>
    </row>
    <row r="47" spans="2:170" ht="13.5" customHeight="1" thickBot="1" x14ac:dyDescent="0.3">
      <c r="B47" s="2"/>
      <c r="C47" s="561">
        <v>2002</v>
      </c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3"/>
      <c r="O47" s="561">
        <v>2003</v>
      </c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3"/>
      <c r="AA47" s="561">
        <v>2004</v>
      </c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3"/>
      <c r="AM47" s="561">
        <v>2005</v>
      </c>
      <c r="AN47" s="562"/>
      <c r="AO47" s="562"/>
      <c r="AP47" s="562"/>
      <c r="AQ47" s="562"/>
      <c r="AR47" s="562"/>
      <c r="AS47" s="562"/>
      <c r="AT47" s="562"/>
      <c r="AU47" s="562"/>
      <c r="AV47" s="562"/>
      <c r="AW47" s="562"/>
      <c r="AX47" s="563"/>
      <c r="AY47" s="561">
        <v>2006</v>
      </c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3"/>
      <c r="BK47" s="561">
        <v>2007</v>
      </c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3"/>
      <c r="BW47" s="561">
        <v>2007</v>
      </c>
      <c r="BX47" s="562"/>
      <c r="BY47" s="562"/>
      <c r="BZ47" s="562"/>
      <c r="CA47" s="562"/>
      <c r="CB47" s="562"/>
      <c r="CC47" s="562"/>
      <c r="CD47" s="562"/>
      <c r="CE47" s="562"/>
      <c r="CF47" s="562"/>
      <c r="CG47" s="562"/>
      <c r="CH47" s="563"/>
      <c r="CI47" s="554">
        <v>2009</v>
      </c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6"/>
      <c r="CU47" s="554">
        <v>2010</v>
      </c>
      <c r="CV47" s="555"/>
      <c r="CW47" s="555"/>
      <c r="CX47" s="555"/>
      <c r="CY47" s="555"/>
      <c r="CZ47" s="555"/>
      <c r="DA47" s="555"/>
      <c r="DB47" s="555"/>
      <c r="DC47" s="555"/>
      <c r="DD47" s="555"/>
      <c r="DE47" s="555"/>
      <c r="DF47" s="556"/>
      <c r="DG47" s="561">
        <v>2011</v>
      </c>
      <c r="DH47" s="562"/>
      <c r="DI47" s="562"/>
      <c r="DJ47" s="562"/>
      <c r="DK47" s="562"/>
      <c r="DL47" s="562"/>
      <c r="DM47" s="562"/>
      <c r="DN47" s="562"/>
      <c r="DO47" s="562"/>
      <c r="DP47" s="562"/>
      <c r="DQ47" s="562"/>
      <c r="DR47" s="563"/>
      <c r="DS47" s="561">
        <v>2012</v>
      </c>
      <c r="DT47" s="562"/>
      <c r="DU47" s="562"/>
      <c r="DV47" s="562"/>
      <c r="DW47" s="562"/>
      <c r="DX47" s="562"/>
      <c r="DY47" s="562"/>
      <c r="DZ47" s="562"/>
      <c r="EA47" s="562"/>
      <c r="EB47" s="562"/>
      <c r="EC47" s="562"/>
      <c r="ED47" s="563"/>
      <c r="EE47" s="561">
        <v>2013</v>
      </c>
      <c r="EF47" s="562"/>
      <c r="EG47" s="562"/>
      <c r="EH47" s="562"/>
      <c r="EI47" s="562"/>
      <c r="EJ47" s="562"/>
      <c r="EK47" s="562"/>
      <c r="EL47" s="562"/>
      <c r="EM47" s="562"/>
      <c r="EN47" s="562"/>
      <c r="EO47" s="562"/>
      <c r="EP47" s="563"/>
      <c r="EQ47" s="561">
        <v>2014</v>
      </c>
      <c r="ER47" s="562"/>
      <c r="ES47" s="562"/>
      <c r="ET47" s="562"/>
      <c r="EU47" s="562"/>
      <c r="EV47" s="562"/>
      <c r="EW47" s="562"/>
      <c r="EX47" s="562"/>
      <c r="EY47" s="562"/>
      <c r="EZ47" s="562"/>
      <c r="FA47" s="562"/>
      <c r="FB47" s="563"/>
      <c r="FC47" s="561">
        <v>2015</v>
      </c>
      <c r="FD47" s="562"/>
      <c r="FE47" s="562"/>
      <c r="FF47" s="562"/>
      <c r="FG47" s="562"/>
      <c r="FH47" s="562"/>
      <c r="FI47" s="562"/>
      <c r="FJ47" s="562"/>
      <c r="FK47" s="562"/>
      <c r="FL47" s="562"/>
      <c r="FM47" s="562"/>
      <c r="FN47" s="563"/>
    </row>
    <row r="48" spans="2:170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</row>
    <row r="49" spans="2:167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67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67" s="68" customFormat="1" ht="13.5" customHeight="1" x14ac:dyDescent="0.25">
      <c r="B51" s="87" t="s">
        <v>1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</row>
    <row r="52" spans="2:167" s="68" customFormat="1" ht="13.5" customHeight="1" thickBot="1" x14ac:dyDescent="0.3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</row>
    <row r="53" spans="2:167" s="68" customFormat="1" ht="13.5" customHeight="1" thickTop="1" x14ac:dyDescent="0.25">
      <c r="B53" s="87" t="s">
        <v>9</v>
      </c>
      <c r="C53" s="105">
        <f t="shared" ref="C53:N53" si="243">SUM(C51:C52)</f>
        <v>1353776.5390000001</v>
      </c>
      <c r="D53" s="105">
        <f t="shared" si="243"/>
        <v>1356113.574</v>
      </c>
      <c r="E53" s="94">
        <f t="shared" si="243"/>
        <v>1356445.6550000003</v>
      </c>
      <c r="F53" s="94">
        <f t="shared" si="243"/>
        <v>1307199.2510000002</v>
      </c>
      <c r="G53" s="94">
        <f t="shared" si="243"/>
        <v>1775339.699</v>
      </c>
      <c r="H53" s="94">
        <f t="shared" si="243"/>
        <v>2085941.48</v>
      </c>
      <c r="I53" s="94">
        <f t="shared" si="243"/>
        <v>2506844.31</v>
      </c>
      <c r="J53" s="94">
        <f t="shared" si="243"/>
        <v>2757135.0500000003</v>
      </c>
      <c r="K53" s="106">
        <f t="shared" si="243"/>
        <v>2744962.8509999998</v>
      </c>
      <c r="L53" s="94">
        <f t="shared" si="243"/>
        <v>2374537.6110000005</v>
      </c>
      <c r="M53" s="94">
        <f t="shared" si="243"/>
        <v>1608467.7580000006</v>
      </c>
      <c r="N53" s="107">
        <f t="shared" si="243"/>
        <v>1339420.318</v>
      </c>
      <c r="O53" s="189">
        <f t="shared" ref="O53:Z53" si="244">SUM(O51:O52)</f>
        <v>1668340</v>
      </c>
      <c r="P53" s="95">
        <f t="shared" si="244"/>
        <v>1603658</v>
      </c>
      <c r="Q53" s="95">
        <f t="shared" si="244"/>
        <v>1429591</v>
      </c>
      <c r="R53" s="95">
        <f t="shared" si="244"/>
        <v>1230318.42</v>
      </c>
      <c r="S53" s="95">
        <f t="shared" si="244"/>
        <v>1615131.1199999999</v>
      </c>
      <c r="T53" s="95">
        <f t="shared" si="244"/>
        <v>2451014.39</v>
      </c>
      <c r="U53" s="95">
        <f t="shared" si="244"/>
        <v>2738076.87</v>
      </c>
      <c r="V53" s="95">
        <f t="shared" si="244"/>
        <v>2781293.21</v>
      </c>
      <c r="W53" s="95">
        <f t="shared" si="244"/>
        <v>2838390.5700000003</v>
      </c>
      <c r="X53" s="95">
        <f t="shared" si="244"/>
        <v>2127028.44</v>
      </c>
      <c r="Y53" s="95">
        <f t="shared" si="244"/>
        <v>1625651.07</v>
      </c>
      <c r="Z53" s="107">
        <f t="shared" si="244"/>
        <v>1498098.06</v>
      </c>
      <c r="AA53" s="189">
        <f t="shared" ref="AA53:AF53" si="245">SUM(AA51:AA52)</f>
        <v>1627811.78</v>
      </c>
      <c r="AB53" s="95">
        <f t="shared" si="245"/>
        <v>1498022.31</v>
      </c>
      <c r="AC53" s="95">
        <f t="shared" si="245"/>
        <v>1402990.4</v>
      </c>
      <c r="AD53" s="95">
        <f t="shared" si="245"/>
        <v>1272314.04</v>
      </c>
      <c r="AE53" s="95">
        <f t="shared" si="245"/>
        <v>1488181.16</v>
      </c>
      <c r="AF53" s="95">
        <f t="shared" si="245"/>
        <v>2076023.05</v>
      </c>
      <c r="AG53" s="95">
        <f t="shared" ref="AG53:AL53" si="246">SUM(AG51:AG52)</f>
        <v>2576097.46</v>
      </c>
      <c r="AH53" s="95">
        <f t="shared" si="246"/>
        <v>2889798.2300000004</v>
      </c>
      <c r="AI53" s="95">
        <f t="shared" si="246"/>
        <v>2715043.59</v>
      </c>
      <c r="AJ53" s="95">
        <f t="shared" si="246"/>
        <v>2572667.551</v>
      </c>
      <c r="AK53" s="95">
        <f t="shared" si="246"/>
        <v>1967684.7120000001</v>
      </c>
      <c r="AL53" s="107">
        <f t="shared" si="246"/>
        <v>1487161.98</v>
      </c>
      <c r="AM53" s="95">
        <f t="shared" ref="AM53:AR53" si="247">SUM(AM51:AM52)</f>
        <v>1711916.09</v>
      </c>
      <c r="AN53" s="95">
        <f t="shared" si="247"/>
        <v>1570307.32</v>
      </c>
      <c r="AO53" s="95">
        <f t="shared" si="247"/>
        <v>1321129.06</v>
      </c>
      <c r="AP53" s="95">
        <f t="shared" si="247"/>
        <v>1343582.99</v>
      </c>
      <c r="AQ53" s="95">
        <f t="shared" si="247"/>
        <v>1424187.63</v>
      </c>
      <c r="AR53" s="95">
        <f t="shared" si="247"/>
        <v>2202360.5699999998</v>
      </c>
      <c r="AS53" s="95">
        <f t="shared" ref="AS53:AX53" si="248">SUM(AS51:AS52)</f>
        <v>3049487.7199999997</v>
      </c>
      <c r="AT53" s="95">
        <f t="shared" si="248"/>
        <v>2923437.67</v>
      </c>
      <c r="AU53" s="95">
        <f t="shared" si="248"/>
        <v>2917641.83</v>
      </c>
      <c r="AV53" s="95">
        <f t="shared" si="248"/>
        <v>2914191.73</v>
      </c>
      <c r="AW53" s="95">
        <f t="shared" si="248"/>
        <v>1832948.99</v>
      </c>
      <c r="AX53" s="107">
        <f t="shared" si="248"/>
        <v>1597408.61</v>
      </c>
      <c r="AY53" s="95">
        <f t="shared" ref="AY53:BD53" si="249">SUM(AY51:AY52)</f>
        <v>1717167.39</v>
      </c>
      <c r="AZ53" s="95">
        <f t="shared" si="249"/>
        <v>1323645.55</v>
      </c>
      <c r="BA53" s="95">
        <f t="shared" si="249"/>
        <v>1380000.3</v>
      </c>
      <c r="BB53" s="95">
        <f t="shared" si="249"/>
        <v>1415492.21</v>
      </c>
      <c r="BC53" s="95">
        <f t="shared" si="249"/>
        <v>1925389.08</v>
      </c>
      <c r="BD53" s="95">
        <f t="shared" si="249"/>
        <v>2277573.48</v>
      </c>
      <c r="BE53" s="95">
        <f t="shared" ref="BE53:BJ53" si="250">SUM(BE51:BE52)</f>
        <v>2714713.9699999997</v>
      </c>
      <c r="BF53" s="95">
        <f t="shared" si="250"/>
        <v>2868589.6399999997</v>
      </c>
      <c r="BG53" s="95">
        <f t="shared" si="250"/>
        <v>2947212.42</v>
      </c>
      <c r="BH53" s="95">
        <f t="shared" si="250"/>
        <v>2433406.88</v>
      </c>
      <c r="BI53" s="95">
        <f t="shared" si="250"/>
        <v>1680689.42</v>
      </c>
      <c r="BJ53" s="107">
        <f t="shared" si="250"/>
        <v>1469993.49</v>
      </c>
      <c r="BK53" s="95">
        <f t="shared" ref="BK53:BV53" si="251">SUM(BK51:BK52)</f>
        <v>1702230.03</v>
      </c>
      <c r="BL53" s="95">
        <f t="shared" si="251"/>
        <v>1724102.99</v>
      </c>
      <c r="BM53" s="95">
        <f t="shared" si="251"/>
        <v>1419584.33</v>
      </c>
      <c r="BN53" s="95">
        <f t="shared" si="251"/>
        <v>1353013</v>
      </c>
      <c r="BO53" s="95">
        <f t="shared" si="251"/>
        <v>1521607</v>
      </c>
      <c r="BP53" s="95">
        <f t="shared" si="251"/>
        <v>2072842</v>
      </c>
      <c r="BQ53" s="95">
        <f t="shared" si="251"/>
        <v>2628309.15</v>
      </c>
      <c r="BR53" s="95">
        <f t="shared" si="251"/>
        <v>2609572.0499999998</v>
      </c>
      <c r="BS53" s="95">
        <f t="shared" si="251"/>
        <v>2982988.9299999997</v>
      </c>
      <c r="BT53" s="95">
        <f t="shared" si="251"/>
        <v>2591804.06</v>
      </c>
      <c r="BU53" s="95">
        <f t="shared" si="251"/>
        <v>1847386.12</v>
      </c>
      <c r="BV53" s="107">
        <f t="shared" si="251"/>
        <v>1527648.31</v>
      </c>
      <c r="BW53" s="95">
        <f t="shared" ref="BW53:CB53" si="252">SUM(BW51:BW52)</f>
        <v>1735076.44</v>
      </c>
      <c r="BX53" s="95">
        <f t="shared" si="252"/>
        <v>1586780.1600000001</v>
      </c>
      <c r="BY53" s="95">
        <f t="shared" si="252"/>
        <v>1323068.8500000001</v>
      </c>
      <c r="BZ53" s="95">
        <f t="shared" si="252"/>
        <v>1454390.67</v>
      </c>
      <c r="CA53" s="95">
        <f t="shared" si="252"/>
        <v>1567865.0899999999</v>
      </c>
      <c r="CB53" s="95">
        <f t="shared" si="252"/>
        <v>2403057.02</v>
      </c>
      <c r="CC53" s="95">
        <f t="shared" ref="CC53:CH53" si="253">SUM(CC51:CC52)</f>
        <v>2954492.1100000003</v>
      </c>
      <c r="CD53" s="95">
        <f t="shared" si="253"/>
        <v>3006826.15</v>
      </c>
      <c r="CE53" s="95">
        <f t="shared" si="253"/>
        <v>2890014.9000000004</v>
      </c>
      <c r="CF53" s="95">
        <f t="shared" si="253"/>
        <v>1300021.8</v>
      </c>
      <c r="CG53" s="95">
        <f t="shared" si="253"/>
        <v>2224837.7400000002</v>
      </c>
      <c r="CH53" s="95">
        <f t="shared" si="253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54">SUM(CL51:CL52)</f>
        <v>1395777.1099999999</v>
      </c>
      <c r="CM53" s="94">
        <f t="shared" si="254"/>
        <v>1611930.03</v>
      </c>
      <c r="CN53" s="94">
        <f t="shared" si="254"/>
        <v>2316621.5300000003</v>
      </c>
      <c r="CO53" s="94">
        <f t="shared" si="254"/>
        <v>3219445.5300000003</v>
      </c>
      <c r="CP53" s="94">
        <f t="shared" si="254"/>
        <v>3331564</v>
      </c>
      <c r="CQ53" s="94">
        <f t="shared" si="254"/>
        <v>3152812.01</v>
      </c>
      <c r="CR53" s="94">
        <f t="shared" si="254"/>
        <v>2350755</v>
      </c>
      <c r="CS53" s="94">
        <f t="shared" si="254"/>
        <v>1741450.72</v>
      </c>
      <c r="CT53" s="107">
        <f t="shared" si="254"/>
        <v>1455898.5</v>
      </c>
      <c r="CU53" s="95">
        <f t="shared" ref="CU53:DJ53" si="255">SUM(CU51:CU52)</f>
        <v>2015122.63</v>
      </c>
      <c r="CV53" s="95">
        <f t="shared" si="255"/>
        <v>1773831.71</v>
      </c>
      <c r="CW53" s="95">
        <f t="shared" si="255"/>
        <v>1697871.19</v>
      </c>
      <c r="CX53" s="95">
        <f t="shared" si="255"/>
        <v>1368617.49</v>
      </c>
      <c r="CY53" s="95">
        <f t="shared" si="255"/>
        <v>1521876.8</v>
      </c>
      <c r="CZ53" s="95">
        <f t="shared" si="255"/>
        <v>2524483.2800000003</v>
      </c>
      <c r="DA53" s="95">
        <f t="shared" si="255"/>
        <v>3094397.42</v>
      </c>
      <c r="DB53" s="95">
        <f t="shared" si="255"/>
        <v>3084593.8600000003</v>
      </c>
      <c r="DC53" s="95">
        <f t="shared" si="255"/>
        <v>3325681.59</v>
      </c>
      <c r="DD53" s="95">
        <f t="shared" si="255"/>
        <v>2631658.5099999998</v>
      </c>
      <c r="DE53" s="95">
        <f t="shared" si="255"/>
        <v>1820982.12</v>
      </c>
      <c r="DF53" s="107">
        <f t="shared" si="255"/>
        <v>1584347.78</v>
      </c>
      <c r="DG53" s="95">
        <f t="shared" si="255"/>
        <v>1836824.5</v>
      </c>
      <c r="DH53" s="95">
        <f t="shared" si="255"/>
        <v>1900913.38</v>
      </c>
      <c r="DI53" s="95">
        <f t="shared" si="255"/>
        <v>1593740.6400000001</v>
      </c>
      <c r="DJ53" s="95">
        <f t="shared" si="255"/>
        <v>1438887.07</v>
      </c>
      <c r="DK53" s="95">
        <f t="shared" ref="DK53:FK53" si="256">SUM(DK51:DK52)</f>
        <v>1996402.96</v>
      </c>
      <c r="DL53" s="95">
        <f t="shared" si="256"/>
        <v>2603358.81</v>
      </c>
      <c r="DM53" s="95">
        <f t="shared" si="256"/>
        <v>3477177.33</v>
      </c>
      <c r="DN53" s="95">
        <f t="shared" si="256"/>
        <v>3553059.14</v>
      </c>
      <c r="DO53" s="95">
        <f t="shared" si="256"/>
        <v>3721682.29</v>
      </c>
      <c r="DP53" s="95">
        <f t="shared" si="256"/>
        <v>2873799.85</v>
      </c>
      <c r="DQ53" s="95">
        <f t="shared" si="256"/>
        <v>1892918.8399999999</v>
      </c>
      <c r="DR53" s="95">
        <f t="shared" si="256"/>
        <v>1639099.38</v>
      </c>
      <c r="DS53" s="95">
        <f t="shared" si="256"/>
        <v>1862602.35</v>
      </c>
      <c r="DT53" s="95">
        <f t="shared" si="256"/>
        <v>1538885.5899999999</v>
      </c>
      <c r="DU53" s="95">
        <f t="shared" si="256"/>
        <v>1443458.52</v>
      </c>
      <c r="DV53" s="355">
        <f t="shared" si="256"/>
        <v>1658872.6800000002</v>
      </c>
      <c r="DW53" s="355">
        <f t="shared" si="256"/>
        <v>1987382.36</v>
      </c>
      <c r="DX53" s="355">
        <f t="shared" si="256"/>
        <v>2612260.37</v>
      </c>
      <c r="DY53" s="355">
        <f t="shared" si="256"/>
        <v>3161596.83</v>
      </c>
      <c r="DZ53" s="355">
        <f t="shared" si="256"/>
        <v>3154413.64</v>
      </c>
      <c r="EA53" s="355">
        <f t="shared" si="256"/>
        <v>3455742.3600000003</v>
      </c>
      <c r="EB53" s="355">
        <f t="shared" si="256"/>
        <v>2698002.29</v>
      </c>
      <c r="EC53" s="355">
        <f t="shared" si="256"/>
        <v>1953734.8900000001</v>
      </c>
      <c r="ED53" s="355">
        <f t="shared" si="256"/>
        <v>1651217.12</v>
      </c>
      <c r="EE53" s="355">
        <f t="shared" si="256"/>
        <v>1928925.65</v>
      </c>
      <c r="EF53" s="355">
        <f t="shared" si="256"/>
        <v>1724090.25</v>
      </c>
      <c r="EG53" s="355">
        <f t="shared" si="256"/>
        <v>1400582.9100000001</v>
      </c>
      <c r="EH53" s="355">
        <f t="shared" si="256"/>
        <v>1502843.17</v>
      </c>
      <c r="EI53" s="355">
        <f t="shared" si="256"/>
        <v>1584959.83</v>
      </c>
      <c r="EJ53" s="355">
        <f t="shared" si="256"/>
        <v>2423540.04</v>
      </c>
      <c r="EK53" s="355">
        <f t="shared" si="256"/>
        <v>3340806.9</v>
      </c>
      <c r="EL53" s="355">
        <f t="shared" si="256"/>
        <v>3361177.54</v>
      </c>
      <c r="EM53" s="355">
        <f t="shared" si="256"/>
        <v>3409058.5</v>
      </c>
      <c r="EN53" s="355">
        <f t="shared" si="256"/>
        <v>2955278.66</v>
      </c>
      <c r="EO53" s="355">
        <f t="shared" si="256"/>
        <v>1890452.8</v>
      </c>
      <c r="EP53" s="355">
        <f t="shared" si="256"/>
        <v>1757290.9100000001</v>
      </c>
      <c r="EQ53" s="355">
        <f t="shared" si="256"/>
        <v>2255412.75</v>
      </c>
      <c r="ER53" s="355">
        <f t="shared" si="256"/>
        <v>1965584.31</v>
      </c>
      <c r="ES53" s="355">
        <f t="shared" si="256"/>
        <v>1763656.05</v>
      </c>
      <c r="ET53" s="355">
        <f t="shared" si="256"/>
        <v>1481646.73</v>
      </c>
      <c r="EU53" s="355">
        <f t="shared" si="256"/>
        <v>1767919.59</v>
      </c>
      <c r="EV53" s="355">
        <f t="shared" si="256"/>
        <v>2331013.5300000003</v>
      </c>
      <c r="EW53" s="355">
        <f t="shared" si="256"/>
        <v>3106853.17</v>
      </c>
      <c r="EX53" s="355">
        <f t="shared" si="256"/>
        <v>3290567.95</v>
      </c>
      <c r="EY53" s="355">
        <f t="shared" si="256"/>
        <v>3445691.6999999997</v>
      </c>
      <c r="EZ53" s="355">
        <f t="shared" si="256"/>
        <v>2752002.41</v>
      </c>
      <c r="FA53" s="355">
        <f t="shared" si="256"/>
        <v>1983938.2200000002</v>
      </c>
      <c r="FB53" s="355">
        <f t="shared" si="256"/>
        <v>1715609.83</v>
      </c>
      <c r="FC53" s="355">
        <f t="shared" si="256"/>
        <v>1987458.33</v>
      </c>
      <c r="FD53" s="355">
        <f t="shared" si="256"/>
        <v>1960696.13</v>
      </c>
      <c r="FE53" s="355">
        <f t="shared" si="256"/>
        <v>1720195.46</v>
      </c>
      <c r="FF53" s="355">
        <f t="shared" si="256"/>
        <v>1676868.34</v>
      </c>
      <c r="FG53" s="355">
        <f t="shared" si="256"/>
        <v>1911211.63</v>
      </c>
      <c r="FH53" s="355">
        <f t="shared" si="256"/>
        <v>2547786.9500000002</v>
      </c>
      <c r="FI53" s="355">
        <f t="shared" si="256"/>
        <v>3206547.0300000003</v>
      </c>
      <c r="FJ53" s="355">
        <f t="shared" si="256"/>
        <v>3785573.75</v>
      </c>
      <c r="FK53" s="355">
        <f t="shared" si="256"/>
        <v>3462530.29</v>
      </c>
    </row>
    <row r="54" spans="2:167" ht="13.5" customHeight="1" x14ac:dyDescent="0.25">
      <c r="B54" s="3" t="s">
        <v>10</v>
      </c>
      <c r="C54" s="26">
        <f t="shared" ref="C54:H54" si="257">SUM(C51)/C53</f>
        <v>0.96580857869335557</v>
      </c>
      <c r="D54" s="26">
        <f t="shared" si="257"/>
        <v>0.96414416909302325</v>
      </c>
      <c r="E54" s="14">
        <f t="shared" si="257"/>
        <v>0.96390813017864685</v>
      </c>
      <c r="F54" s="14">
        <f t="shared" si="257"/>
        <v>0.96152792394768594</v>
      </c>
      <c r="G54" s="14">
        <f t="shared" si="257"/>
        <v>0.95655860394298542</v>
      </c>
      <c r="H54" s="14">
        <f t="shared" si="257"/>
        <v>0.94205180770459584</v>
      </c>
      <c r="I54" s="14">
        <f t="shared" ref="I54:Q54" si="258">SUM(I51)/I53</f>
        <v>0.93288398871487965</v>
      </c>
      <c r="J54" s="14">
        <f t="shared" si="258"/>
        <v>0.92508636129376387</v>
      </c>
      <c r="K54" s="36">
        <f t="shared" si="258"/>
        <v>0.91388348300820044</v>
      </c>
      <c r="L54" s="14">
        <f t="shared" si="258"/>
        <v>0.90745283292966961</v>
      </c>
      <c r="M54" s="14">
        <f t="shared" si="258"/>
        <v>0.90446129974586631</v>
      </c>
      <c r="N54" s="23">
        <f t="shared" si="258"/>
        <v>0.90183691613971773</v>
      </c>
      <c r="O54" s="36">
        <f t="shared" si="258"/>
        <v>0.8977918170157162</v>
      </c>
      <c r="P54" s="36">
        <f t="shared" si="258"/>
        <v>0.89475748569832225</v>
      </c>
      <c r="Q54" s="14">
        <f t="shared" si="258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59">SUM(U51)/U53</f>
        <v>0.88852378348311301</v>
      </c>
      <c r="V54" s="14">
        <f t="shared" si="259"/>
        <v>0.88505489502129842</v>
      </c>
      <c r="W54" s="14">
        <f t="shared" si="259"/>
        <v>0.87939097120097875</v>
      </c>
      <c r="X54" s="14">
        <f t="shared" si="259"/>
        <v>0.87319718207434971</v>
      </c>
      <c r="Y54" s="14">
        <f t="shared" si="259"/>
        <v>0.86563444392774891</v>
      </c>
      <c r="Z54" s="23">
        <f t="shared" si="259"/>
        <v>0.8602193904449752</v>
      </c>
      <c r="AA54" s="14">
        <f t="shared" ref="AA54:AF54" si="260">SUM(AA51)/AA53</f>
        <v>0.86271447796009926</v>
      </c>
      <c r="AB54" s="14">
        <f t="shared" si="260"/>
        <v>0.85601751151489858</v>
      </c>
      <c r="AC54" s="14">
        <f t="shared" si="260"/>
        <v>0.85246038034187555</v>
      </c>
      <c r="AD54" s="14">
        <f t="shared" si="260"/>
        <v>0.8482342928480141</v>
      </c>
      <c r="AE54" s="14">
        <f t="shared" si="260"/>
        <v>0.8443895634319144</v>
      </c>
      <c r="AF54" s="14">
        <f t="shared" si="260"/>
        <v>0.83894329593305816</v>
      </c>
      <c r="AG54" s="14">
        <f t="shared" ref="AG54:AL54" si="261">SUM(AG51)/AG53</f>
        <v>0.83263639412151746</v>
      </c>
      <c r="AH54" s="14">
        <f t="shared" si="261"/>
        <v>0.8252716142053973</v>
      </c>
      <c r="AI54" s="14">
        <f t="shared" si="261"/>
        <v>0.81653683504948815</v>
      </c>
      <c r="AJ54" s="14">
        <f t="shared" si="261"/>
        <v>0.80940723693218453</v>
      </c>
      <c r="AK54" s="14">
        <f t="shared" si="261"/>
        <v>0.8027266545129309</v>
      </c>
      <c r="AL54" s="23">
        <f t="shared" si="261"/>
        <v>0.79586133515866242</v>
      </c>
      <c r="AM54" s="14">
        <f t="shared" ref="AM54:AR54" si="262">SUM(AM51)/AM53</f>
        <v>0.79006020674763322</v>
      </c>
      <c r="AN54" s="14">
        <f t="shared" si="262"/>
        <v>0.78332984526875926</v>
      </c>
      <c r="AO54" s="14">
        <f t="shared" si="262"/>
        <v>0.77737225763545004</v>
      </c>
      <c r="AP54" s="14">
        <f t="shared" si="262"/>
        <v>0.77135043217538801</v>
      </c>
      <c r="AQ54" s="14">
        <f t="shared" si="262"/>
        <v>0.76448423442633051</v>
      </c>
      <c r="AR54" s="14">
        <f t="shared" si="262"/>
        <v>0.75914122454526145</v>
      </c>
      <c r="AS54" s="14">
        <f t="shared" ref="AS54:AX54" si="263">SUM(AS51)/AS53</f>
        <v>0.75256894951523212</v>
      </c>
      <c r="AT54" s="14">
        <f t="shared" si="263"/>
        <v>0.74082856023402066</v>
      </c>
      <c r="AU54" s="14">
        <f t="shared" si="263"/>
        <v>0.72702165090634163</v>
      </c>
      <c r="AV54" s="14">
        <f t="shared" si="263"/>
        <v>0.71322825763423603</v>
      </c>
      <c r="AW54" s="14">
        <f t="shared" si="263"/>
        <v>0.70012501002551086</v>
      </c>
      <c r="AX54" s="23">
        <f t="shared" si="263"/>
        <v>0.69553137690925548</v>
      </c>
      <c r="AY54" s="14">
        <f t="shared" ref="AY54:BD54" si="264">SUM(AY51)/AY53</f>
        <v>0.69261354305126888</v>
      </c>
      <c r="AZ54" s="14">
        <f t="shared" si="264"/>
        <v>0.691943209418866</v>
      </c>
      <c r="BA54" s="14">
        <f t="shared" si="264"/>
        <v>0.68910079222446552</v>
      </c>
      <c r="BB54" s="14">
        <f t="shared" si="264"/>
        <v>0.68361606172315137</v>
      </c>
      <c r="BC54" s="14">
        <f t="shared" si="264"/>
        <v>0.67909291352166601</v>
      </c>
      <c r="BD54" s="14">
        <f t="shared" si="264"/>
        <v>0.67219059821507932</v>
      </c>
      <c r="BE54" s="14">
        <f t="shared" ref="BE54:BJ54" si="265">SUM(BE51)/BE53</f>
        <v>0.65927791648709133</v>
      </c>
      <c r="BF54" s="14">
        <f t="shared" si="265"/>
        <v>0.65082248571461765</v>
      </c>
      <c r="BG54" s="14">
        <f t="shared" si="265"/>
        <v>0.63956856560749697</v>
      </c>
      <c r="BH54" s="14">
        <f t="shared" si="265"/>
        <v>0.62945598312765516</v>
      </c>
      <c r="BI54" s="14">
        <f t="shared" si="265"/>
        <v>0.61972393447922103</v>
      </c>
      <c r="BJ54" s="23">
        <f t="shared" si="265"/>
        <v>0.6120111253009699</v>
      </c>
      <c r="BK54" s="14">
        <f t="shared" ref="BK54:BV54" si="266">SUM(BK51)/BK53</f>
        <v>0.60554919830664722</v>
      </c>
      <c r="BL54" s="14">
        <f t="shared" si="266"/>
        <v>0.60099599386461244</v>
      </c>
      <c r="BM54" s="14">
        <f t="shared" si="266"/>
        <v>0.59433688592491007</v>
      </c>
      <c r="BN54" s="14">
        <f t="shared" si="266"/>
        <v>0.58789900762224756</v>
      </c>
      <c r="BO54" s="14">
        <f t="shared" si="266"/>
        <v>0.58414623486879336</v>
      </c>
      <c r="BP54" s="14">
        <f t="shared" si="266"/>
        <v>0.58170666167513008</v>
      </c>
      <c r="BQ54" s="14">
        <f t="shared" si="266"/>
        <v>0.58019682730245026</v>
      </c>
      <c r="BR54" s="14">
        <f t="shared" si="266"/>
        <v>0.57836708896387823</v>
      </c>
      <c r="BS54" s="14">
        <f t="shared" si="266"/>
        <v>0.57285192808275021</v>
      </c>
      <c r="BT54" s="14">
        <f t="shared" si="266"/>
        <v>0.56609131170201188</v>
      </c>
      <c r="BU54" s="14">
        <f t="shared" si="266"/>
        <v>0.55881573907245763</v>
      </c>
      <c r="BV54" s="23">
        <f t="shared" si="266"/>
        <v>0.54840448846501844</v>
      </c>
      <c r="BW54" s="14">
        <f t="shared" ref="BW54:CB54" si="267">SUM(BW51)/BW53</f>
        <v>0.54509770762606857</v>
      </c>
      <c r="BX54" s="14">
        <f t="shared" si="267"/>
        <v>0.54079602306093866</v>
      </c>
      <c r="BY54" s="14">
        <f t="shared" si="267"/>
        <v>0.53556067773797256</v>
      </c>
      <c r="BZ54" s="14">
        <f t="shared" si="267"/>
        <v>0.52825708102211633</v>
      </c>
      <c r="CA54" s="14">
        <f t="shared" si="267"/>
        <v>0.52376843214233448</v>
      </c>
      <c r="CB54" s="14">
        <f t="shared" si="267"/>
        <v>0.52556009261902581</v>
      </c>
      <c r="CC54" s="14">
        <f t="shared" ref="CC54:CH54" si="268">SUM(CC51)/CC53</f>
        <v>0.53514902092596883</v>
      </c>
      <c r="CD54" s="14">
        <f t="shared" si="268"/>
        <v>0.53907448556678284</v>
      </c>
      <c r="CE54" s="14">
        <f t="shared" si="268"/>
        <v>0.53904491634281881</v>
      </c>
      <c r="CF54" s="14">
        <f t="shared" si="268"/>
        <v>0.52777233427931747</v>
      </c>
      <c r="CG54" s="14">
        <f t="shared" si="268"/>
        <v>0.52969024159038225</v>
      </c>
      <c r="CH54" s="14">
        <f t="shared" si="268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69">SUM(CL51)/CL53</f>
        <v>0.50702633316575885</v>
      </c>
      <c r="CM54" s="240">
        <f t="shared" si="269"/>
        <v>0.50234182931625138</v>
      </c>
      <c r="CN54" s="240">
        <f t="shared" si="269"/>
        <v>0.50159207922063986</v>
      </c>
      <c r="CO54" s="240">
        <f t="shared" si="269"/>
        <v>0.50132792586802977</v>
      </c>
      <c r="CP54" s="240">
        <f t="shared" si="269"/>
        <v>0.49699775841016414</v>
      </c>
      <c r="CQ54" s="240">
        <f t="shared" si="269"/>
        <v>0.4893350206439997</v>
      </c>
      <c r="CR54" s="240">
        <f t="shared" ref="CR54:DJ54" si="270">SUM(CR51)/CR53</f>
        <v>0.47976270602423482</v>
      </c>
      <c r="CS54" s="240">
        <f t="shared" si="270"/>
        <v>0.4713231046813659</v>
      </c>
      <c r="CT54" s="241">
        <f t="shared" si="270"/>
        <v>0.46366622398470769</v>
      </c>
      <c r="CU54" s="240">
        <f t="shared" si="270"/>
        <v>0.46108381999560988</v>
      </c>
      <c r="CV54" s="240">
        <f t="shared" si="270"/>
        <v>0.45817254557930975</v>
      </c>
      <c r="CW54" s="240">
        <f t="shared" si="270"/>
        <v>0.4554275934206764</v>
      </c>
      <c r="CX54" s="240">
        <f t="shared" si="270"/>
        <v>0.45248102155993924</v>
      </c>
      <c r="CY54" s="240">
        <f t="shared" si="270"/>
        <v>0.44967725376981893</v>
      </c>
      <c r="CZ54" s="240">
        <f t="shared" si="270"/>
        <v>0.45075196536853274</v>
      </c>
      <c r="DA54" s="240">
        <f t="shared" si="270"/>
        <v>0.45049899892949108</v>
      </c>
      <c r="DB54" s="240">
        <f t="shared" si="270"/>
        <v>0.44617122138731091</v>
      </c>
      <c r="DC54" s="240">
        <f t="shared" si="270"/>
        <v>0.44232295551781919</v>
      </c>
      <c r="DD54" s="240">
        <f t="shared" si="270"/>
        <v>0.43776357214371253</v>
      </c>
      <c r="DE54" s="240">
        <f t="shared" si="270"/>
        <v>0.43092636736048784</v>
      </c>
      <c r="DF54" s="241">
        <f t="shared" si="270"/>
        <v>0.42684003382136215</v>
      </c>
      <c r="DG54" s="314">
        <f t="shared" si="270"/>
        <v>0.42513636986004927</v>
      </c>
      <c r="DH54" s="314">
        <f t="shared" si="270"/>
        <v>0.42384291071695235</v>
      </c>
      <c r="DI54" s="314">
        <f t="shared" si="270"/>
        <v>0.42239906739154243</v>
      </c>
      <c r="DJ54" s="314">
        <f t="shared" si="270"/>
        <v>0.42101073296877983</v>
      </c>
      <c r="DK54" s="314">
        <f t="shared" ref="DK54:FK54" si="271">SUM(DK51)/DK53</f>
        <v>0.42092243742215252</v>
      </c>
      <c r="DL54" s="314">
        <f t="shared" si="271"/>
        <v>0.42366303705942099</v>
      </c>
      <c r="DM54" s="314">
        <f t="shared" si="271"/>
        <v>0.42661416408118596</v>
      </c>
      <c r="DN54" s="314">
        <f t="shared" si="271"/>
        <v>0.42614596052009424</v>
      </c>
      <c r="DO54" s="314">
        <f t="shared" si="271"/>
        <v>0.42505001145597515</v>
      </c>
      <c r="DP54" s="314">
        <f t="shared" si="271"/>
        <v>0.42433731423571475</v>
      </c>
      <c r="DQ54" s="314">
        <f t="shared" si="271"/>
        <v>0.41842910708205538</v>
      </c>
      <c r="DR54" s="314">
        <f t="shared" si="271"/>
        <v>0.41312055160438171</v>
      </c>
      <c r="DS54" s="314">
        <f t="shared" si="271"/>
        <v>0.41244539394036517</v>
      </c>
      <c r="DT54" s="314">
        <f t="shared" si="271"/>
        <v>0.41183363085490976</v>
      </c>
      <c r="DU54" s="314">
        <f t="shared" si="271"/>
        <v>0.40829090121689121</v>
      </c>
      <c r="DV54" s="356">
        <f t="shared" si="271"/>
        <v>0.4050348095430687</v>
      </c>
      <c r="DW54" s="356">
        <f t="shared" si="271"/>
        <v>0.40417312549760176</v>
      </c>
      <c r="DX54" s="356">
        <f t="shared" si="271"/>
        <v>0.4047472266326958</v>
      </c>
      <c r="DY54" s="356">
        <f t="shared" si="271"/>
        <v>0.40436727980904513</v>
      </c>
      <c r="DZ54" s="356">
        <f t="shared" si="271"/>
        <v>0.40357088996102614</v>
      </c>
      <c r="EA54" s="356">
        <f t="shared" si="271"/>
        <v>0.40409322644064238</v>
      </c>
      <c r="EB54" s="356">
        <f t="shared" si="271"/>
        <v>0.40043546812556635</v>
      </c>
      <c r="EC54" s="356">
        <f t="shared" si="271"/>
        <v>0.39457607782189935</v>
      </c>
      <c r="ED54" s="356">
        <f t="shared" si="271"/>
        <v>0.38933090761558958</v>
      </c>
      <c r="EE54" s="356">
        <f t="shared" si="271"/>
        <v>0.38650512009107246</v>
      </c>
      <c r="EF54" s="356">
        <f t="shared" si="271"/>
        <v>0.38597015440462007</v>
      </c>
      <c r="EG54" s="356">
        <f t="shared" si="271"/>
        <v>0.38346899434893145</v>
      </c>
      <c r="EH54" s="356">
        <f t="shared" si="271"/>
        <v>0.37957162888792984</v>
      </c>
      <c r="EI54" s="356">
        <f t="shared" si="271"/>
        <v>0.3772520531324759</v>
      </c>
      <c r="EJ54" s="356">
        <f t="shared" si="271"/>
        <v>0.37878638885619564</v>
      </c>
      <c r="EK54" s="356">
        <f t="shared" si="271"/>
        <v>0.38212226213972439</v>
      </c>
      <c r="EL54" s="356">
        <f t="shared" si="271"/>
        <v>0.38220128354183874</v>
      </c>
      <c r="EM54" s="356">
        <f t="shared" si="271"/>
        <v>0.3813434706385942</v>
      </c>
      <c r="EN54" s="356">
        <f t="shared" si="271"/>
        <v>0.37874697406707497</v>
      </c>
      <c r="EO54" s="356">
        <f t="shared" si="271"/>
        <v>0.37327237686124726</v>
      </c>
      <c r="EP54" s="356">
        <f t="shared" si="271"/>
        <v>0.36768858606341964</v>
      </c>
      <c r="EQ54" s="356">
        <f t="shared" si="271"/>
        <v>0.36772952533854392</v>
      </c>
      <c r="ER54" s="356">
        <f t="shared" si="271"/>
        <v>0.36705004019898796</v>
      </c>
      <c r="ES54" s="356">
        <f t="shared" si="271"/>
        <v>0.36488863007047206</v>
      </c>
      <c r="ET54" s="356">
        <f t="shared" si="271"/>
        <v>0.36386706701671051</v>
      </c>
      <c r="EU54" s="356">
        <f t="shared" si="271"/>
        <v>0.36156540354869876</v>
      </c>
      <c r="EV54" s="356">
        <f t="shared" si="271"/>
        <v>0.36417910452883556</v>
      </c>
      <c r="EW54" s="356">
        <f t="shared" si="271"/>
        <v>0.366005133741161</v>
      </c>
      <c r="EX54" s="356">
        <f t="shared" si="271"/>
        <v>0.36625362500111869</v>
      </c>
      <c r="EY54" s="282">
        <f t="shared" si="271"/>
        <v>0.36483012975304785</v>
      </c>
      <c r="EZ54" s="282">
        <f t="shared" si="271"/>
        <v>0.36187179792476998</v>
      </c>
      <c r="FA54" s="282">
        <f t="shared" si="271"/>
        <v>0.35633183678471597</v>
      </c>
      <c r="FB54" s="282">
        <f t="shared" si="271"/>
        <v>0.35101637299431887</v>
      </c>
      <c r="FC54" s="282">
        <f t="shared" si="271"/>
        <v>0.34954986452470682</v>
      </c>
      <c r="FD54" s="282">
        <f t="shared" si="271"/>
        <v>0.34827703260678139</v>
      </c>
      <c r="FE54" s="282">
        <f t="shared" si="271"/>
        <v>0.3453350702367276</v>
      </c>
      <c r="FF54" s="282">
        <f t="shared" si="271"/>
        <v>0.34422308313126121</v>
      </c>
      <c r="FG54" s="282">
        <f t="shared" si="271"/>
        <v>0.34377214939823281</v>
      </c>
      <c r="FH54" s="282">
        <f t="shared" si="271"/>
        <v>0.34593548334172919</v>
      </c>
      <c r="FI54" s="282">
        <f t="shared" si="271"/>
        <v>0.34844964678406726</v>
      </c>
      <c r="FJ54" s="282">
        <f t="shared" si="271"/>
        <v>0.34997887704604885</v>
      </c>
      <c r="FK54" s="282">
        <f t="shared" si="271"/>
        <v>0.34766731816806723</v>
      </c>
    </row>
    <row r="55" spans="2:167" ht="13.5" customHeight="1" thickBot="1" x14ac:dyDescent="0.3">
      <c r="B55" s="4" t="s">
        <v>11</v>
      </c>
      <c r="C55" s="27">
        <f t="shared" ref="C55:H55" si="272">SUM(C52/C53)</f>
        <v>3.4191421306644459E-2</v>
      </c>
      <c r="D55" s="27">
        <f t="shared" si="272"/>
        <v>3.5855830906976839E-2</v>
      </c>
      <c r="E55" s="15">
        <f t="shared" si="272"/>
        <v>3.6091869821353172E-2</v>
      </c>
      <c r="F55" s="15">
        <f t="shared" si="272"/>
        <v>3.8472076052314071E-2</v>
      </c>
      <c r="G55" s="15">
        <f t="shared" si="272"/>
        <v>4.3441396057014608E-2</v>
      </c>
      <c r="H55" s="15">
        <f t="shared" si="272"/>
        <v>5.7948192295404155E-2</v>
      </c>
      <c r="I55" s="15">
        <f t="shared" ref="I55:Q55" si="273">SUM(I52/I53)</f>
        <v>6.7116011285120389E-2</v>
      </c>
      <c r="J55" s="15">
        <f t="shared" si="273"/>
        <v>7.491363870623613E-2</v>
      </c>
      <c r="K55" s="37">
        <f t="shared" si="273"/>
        <v>8.6116516991799549E-2</v>
      </c>
      <c r="L55" s="15">
        <f t="shared" si="273"/>
        <v>9.2547167070330408E-2</v>
      </c>
      <c r="M55" s="15">
        <f t="shared" si="273"/>
        <v>9.5538700254133663E-2</v>
      </c>
      <c r="N55" s="24">
        <f t="shared" si="273"/>
        <v>9.8163083860282274E-2</v>
      </c>
      <c r="O55" s="37">
        <f t="shared" si="273"/>
        <v>0.10220818298428377</v>
      </c>
      <c r="P55" s="37">
        <f t="shared" si="273"/>
        <v>0.10524251430167779</v>
      </c>
      <c r="Q55" s="15">
        <f t="shared" si="273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274">SUM(U52/U53)</f>
        <v>0.11147621651688691</v>
      </c>
      <c r="V55" s="15">
        <f t="shared" si="274"/>
        <v>0.11494510497870161</v>
      </c>
      <c r="W55" s="15">
        <f t="shared" si="274"/>
        <v>0.12060902879902112</v>
      </c>
      <c r="X55" s="15">
        <f t="shared" si="274"/>
        <v>0.12680281792565032</v>
      </c>
      <c r="Y55" s="15">
        <f t="shared" si="274"/>
        <v>0.13436555607225109</v>
      </c>
      <c r="Z55" s="24">
        <f t="shared" si="274"/>
        <v>0.13978060955502472</v>
      </c>
      <c r="AA55" s="15">
        <f t="shared" ref="AA55:AF55" si="275">SUM(AA52/AA53)</f>
        <v>0.13728552203990069</v>
      </c>
      <c r="AB55" s="15">
        <f t="shared" si="275"/>
        <v>0.1439824884851014</v>
      </c>
      <c r="AC55" s="15">
        <f t="shared" si="275"/>
        <v>0.14753961965812454</v>
      </c>
      <c r="AD55" s="15">
        <f t="shared" si="275"/>
        <v>0.15176570715198584</v>
      </c>
      <c r="AE55" s="15">
        <f t="shared" si="275"/>
        <v>0.15561043656808557</v>
      </c>
      <c r="AF55" s="15">
        <f t="shared" si="275"/>
        <v>0.16105670406694184</v>
      </c>
      <c r="AG55" s="15">
        <f t="shared" ref="AG55:AL55" si="276">SUM(AG52/AG53)</f>
        <v>0.16736360587848256</v>
      </c>
      <c r="AH55" s="15">
        <f t="shared" si="276"/>
        <v>0.17472838579460268</v>
      </c>
      <c r="AI55" s="15">
        <f t="shared" si="276"/>
        <v>0.1834631649505119</v>
      </c>
      <c r="AJ55" s="15">
        <f t="shared" si="276"/>
        <v>0.19059276306781545</v>
      </c>
      <c r="AK55" s="15">
        <f t="shared" si="276"/>
        <v>0.19727334548706907</v>
      </c>
      <c r="AL55" s="24">
        <f t="shared" si="276"/>
        <v>0.20413866484133758</v>
      </c>
      <c r="AM55" s="15">
        <f t="shared" ref="AM55:AR55" si="277">SUM(AM52/AM53)</f>
        <v>0.2099397932523667</v>
      </c>
      <c r="AN55" s="15">
        <f t="shared" si="277"/>
        <v>0.21667015473124074</v>
      </c>
      <c r="AO55" s="15">
        <f t="shared" si="277"/>
        <v>0.22262774236454988</v>
      </c>
      <c r="AP55" s="15">
        <f t="shared" si="277"/>
        <v>0.22864956782461199</v>
      </c>
      <c r="AQ55" s="15">
        <f t="shared" si="277"/>
        <v>0.23551576557366957</v>
      </c>
      <c r="AR55" s="15">
        <f t="shared" si="277"/>
        <v>0.24085877545473858</v>
      </c>
      <c r="AS55" s="15">
        <f t="shared" ref="AS55:AX55" si="278">SUM(AS52/AS53)</f>
        <v>0.24743105048476799</v>
      </c>
      <c r="AT55" s="15">
        <f t="shared" si="278"/>
        <v>0.25917143976597939</v>
      </c>
      <c r="AU55" s="15">
        <f t="shared" si="278"/>
        <v>0.27297834909365831</v>
      </c>
      <c r="AV55" s="15">
        <f t="shared" si="278"/>
        <v>0.28677174236576397</v>
      </c>
      <c r="AW55" s="15">
        <f t="shared" si="278"/>
        <v>0.29987498997448919</v>
      </c>
      <c r="AX55" s="24">
        <f t="shared" si="278"/>
        <v>0.30446862309074441</v>
      </c>
      <c r="AY55" s="15">
        <f t="shared" ref="AY55:BD55" si="279">SUM(AY52/AY53)</f>
        <v>0.30738645694873112</v>
      </c>
      <c r="AZ55" s="15">
        <f t="shared" si="279"/>
        <v>0.30805679058113405</v>
      </c>
      <c r="BA55" s="15">
        <f t="shared" si="279"/>
        <v>0.31089920777553454</v>
      </c>
      <c r="BB55" s="15">
        <f t="shared" si="279"/>
        <v>0.31638393827684858</v>
      </c>
      <c r="BC55" s="15">
        <f t="shared" si="279"/>
        <v>0.32090708647833399</v>
      </c>
      <c r="BD55" s="15">
        <f t="shared" si="279"/>
        <v>0.32780940178492068</v>
      </c>
      <c r="BE55" s="15">
        <f t="shared" ref="BE55:BP55" si="280">SUM(BE52/BE53)</f>
        <v>0.34072208351290878</v>
      </c>
      <c r="BF55" s="15">
        <f t="shared" si="280"/>
        <v>0.34917751428538246</v>
      </c>
      <c r="BG55" s="15">
        <f t="shared" si="280"/>
        <v>0.36043143439250303</v>
      </c>
      <c r="BH55" s="15">
        <f t="shared" si="280"/>
        <v>0.37054401687234484</v>
      </c>
      <c r="BI55" s="15">
        <f t="shared" si="280"/>
        <v>0.38027606552077897</v>
      </c>
      <c r="BJ55" s="24">
        <f t="shared" si="280"/>
        <v>0.38798887469903015</v>
      </c>
      <c r="BK55" s="15">
        <f t="shared" si="280"/>
        <v>0.39445080169335278</v>
      </c>
      <c r="BL55" s="15">
        <f t="shared" si="280"/>
        <v>0.39900400613538756</v>
      </c>
      <c r="BM55" s="15">
        <f t="shared" si="280"/>
        <v>0.40566311407508981</v>
      </c>
      <c r="BN55" s="15">
        <f t="shared" si="280"/>
        <v>0.4121009923777525</v>
      </c>
      <c r="BO55" s="15">
        <f t="shared" si="280"/>
        <v>0.4158537651312067</v>
      </c>
      <c r="BP55" s="15">
        <f t="shared" si="280"/>
        <v>0.41829333832486992</v>
      </c>
      <c r="BQ55" s="15">
        <f t="shared" ref="BQ55:CB55" si="281">SUM(BQ52/BQ53)</f>
        <v>0.41980317269754969</v>
      </c>
      <c r="BR55" s="15">
        <f t="shared" si="281"/>
        <v>0.42163291103612183</v>
      </c>
      <c r="BS55" s="15">
        <f t="shared" si="281"/>
        <v>0.42714807191724985</v>
      </c>
      <c r="BT55" s="15">
        <f t="shared" si="281"/>
        <v>0.43390868829798807</v>
      </c>
      <c r="BU55" s="15">
        <f t="shared" si="281"/>
        <v>0.44118426092754232</v>
      </c>
      <c r="BV55" s="24">
        <f t="shared" si="281"/>
        <v>0.45159551153498151</v>
      </c>
      <c r="BW55" s="15">
        <f t="shared" si="281"/>
        <v>0.45490229237393137</v>
      </c>
      <c r="BX55" s="15">
        <f t="shared" si="281"/>
        <v>0.45920397693906129</v>
      </c>
      <c r="BY55" s="15">
        <f t="shared" si="281"/>
        <v>0.46443932226202733</v>
      </c>
      <c r="BZ55" s="15">
        <f t="shared" si="281"/>
        <v>0.47174291897788373</v>
      </c>
      <c r="CA55" s="15">
        <f t="shared" si="281"/>
        <v>0.47623156785766563</v>
      </c>
      <c r="CB55" s="15">
        <f t="shared" si="281"/>
        <v>0.47443990738097419</v>
      </c>
      <c r="CC55" s="15">
        <f t="shared" ref="CC55:CH55" si="282">SUM(CC52/CC53)</f>
        <v>0.46485097907403106</v>
      </c>
      <c r="CD55" s="15">
        <f t="shared" si="282"/>
        <v>0.46092551443321722</v>
      </c>
      <c r="CE55" s="15">
        <f t="shared" si="282"/>
        <v>0.46095508365718113</v>
      </c>
      <c r="CF55" s="15">
        <f t="shared" si="282"/>
        <v>0.47222766572068253</v>
      </c>
      <c r="CG55" s="15">
        <f t="shared" si="282"/>
        <v>0.47030975840961775</v>
      </c>
      <c r="CH55" s="15">
        <f t="shared" si="282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283">SUM(CL52/CL53)</f>
        <v>0.49297366683424121</v>
      </c>
      <c r="CM55" s="245">
        <f t="shared" si="283"/>
        <v>0.49765817068374862</v>
      </c>
      <c r="CN55" s="245">
        <f t="shared" si="283"/>
        <v>0.49840792077936008</v>
      </c>
      <c r="CO55" s="245">
        <f t="shared" si="283"/>
        <v>0.49867207413197018</v>
      </c>
      <c r="CP55" s="245">
        <f t="shared" si="283"/>
        <v>0.50300224158983586</v>
      </c>
      <c r="CQ55" s="245">
        <f t="shared" si="283"/>
        <v>0.51066497935600041</v>
      </c>
      <c r="CR55" s="245">
        <f t="shared" ref="CR55:DJ55" si="284">SUM(CR52/CR53)</f>
        <v>0.52023729397576524</v>
      </c>
      <c r="CS55" s="245">
        <f t="shared" si="284"/>
        <v>0.52867689531863415</v>
      </c>
      <c r="CT55" s="246">
        <f t="shared" si="284"/>
        <v>0.53633377601529231</v>
      </c>
      <c r="CU55" s="245">
        <f t="shared" si="284"/>
        <v>0.53891618000439012</v>
      </c>
      <c r="CV55" s="245">
        <f t="shared" si="284"/>
        <v>0.54182745442069025</v>
      </c>
      <c r="CW55" s="245">
        <f t="shared" si="284"/>
        <v>0.5445724065793236</v>
      </c>
      <c r="CX55" s="245">
        <f t="shared" si="284"/>
        <v>0.5475189784400607</v>
      </c>
      <c r="CY55" s="245">
        <f t="shared" si="284"/>
        <v>0.55032274623018107</v>
      </c>
      <c r="CZ55" s="245">
        <f t="shared" si="284"/>
        <v>0.54924803463146721</v>
      </c>
      <c r="DA55" s="245">
        <f t="shared" si="284"/>
        <v>0.54950100107050892</v>
      </c>
      <c r="DB55" s="245">
        <f t="shared" si="284"/>
        <v>0.55382877861268909</v>
      </c>
      <c r="DC55" s="245">
        <f t="shared" si="284"/>
        <v>0.55767704448218092</v>
      </c>
      <c r="DD55" s="245">
        <f t="shared" si="284"/>
        <v>0.56223642785628758</v>
      </c>
      <c r="DE55" s="245">
        <f t="shared" si="284"/>
        <v>0.56907363263951216</v>
      </c>
      <c r="DF55" s="246">
        <f t="shared" si="284"/>
        <v>0.57315996617863785</v>
      </c>
      <c r="DG55" s="315">
        <f t="shared" si="284"/>
        <v>0.57486363013995079</v>
      </c>
      <c r="DH55" s="315">
        <f t="shared" si="284"/>
        <v>0.57615708928304776</v>
      </c>
      <c r="DI55" s="315">
        <f t="shared" si="284"/>
        <v>0.57760093260845746</v>
      </c>
      <c r="DJ55" s="315">
        <f t="shared" si="284"/>
        <v>0.57898926703122022</v>
      </c>
      <c r="DK55" s="315">
        <f t="shared" ref="DK55:FK55" si="285">SUM(DK52/DK53)</f>
        <v>0.57907756257784748</v>
      </c>
      <c r="DL55" s="315">
        <f t="shared" si="285"/>
        <v>0.57633696294057901</v>
      </c>
      <c r="DM55" s="315">
        <f t="shared" si="285"/>
        <v>0.57338583591881409</v>
      </c>
      <c r="DN55" s="315">
        <f t="shared" si="285"/>
        <v>0.57385403947990576</v>
      </c>
      <c r="DO55" s="315">
        <f t="shared" si="285"/>
        <v>0.57494998854402479</v>
      </c>
      <c r="DP55" s="315">
        <f t="shared" si="285"/>
        <v>0.57566268576428525</v>
      </c>
      <c r="DQ55" s="315">
        <f t="shared" si="285"/>
        <v>0.58157089291794473</v>
      </c>
      <c r="DR55" s="315">
        <f t="shared" si="285"/>
        <v>0.58687944839561834</v>
      </c>
      <c r="DS55" s="315">
        <f t="shared" si="285"/>
        <v>0.58755460605963483</v>
      </c>
      <c r="DT55" s="315">
        <f t="shared" si="285"/>
        <v>0.58816636914509035</v>
      </c>
      <c r="DU55" s="315">
        <f t="shared" si="285"/>
        <v>0.59170909878310884</v>
      </c>
      <c r="DV55" s="357">
        <f t="shared" si="285"/>
        <v>0.59496519045693119</v>
      </c>
      <c r="DW55" s="357">
        <f t="shared" si="285"/>
        <v>0.59582687450239824</v>
      </c>
      <c r="DX55" s="357">
        <f t="shared" si="285"/>
        <v>0.59525277336730409</v>
      </c>
      <c r="DY55" s="357">
        <f t="shared" si="285"/>
        <v>0.59563272019095492</v>
      </c>
      <c r="DZ55" s="357">
        <f t="shared" si="285"/>
        <v>0.59642911003897381</v>
      </c>
      <c r="EA55" s="357">
        <f t="shared" si="285"/>
        <v>0.59590677355935751</v>
      </c>
      <c r="EB55" s="357">
        <f t="shared" si="285"/>
        <v>0.59956453187443359</v>
      </c>
      <c r="EC55" s="357">
        <f t="shared" si="285"/>
        <v>0.60542392217810059</v>
      </c>
      <c r="ED55" s="357">
        <f t="shared" si="285"/>
        <v>0.61066909238441036</v>
      </c>
      <c r="EE55" s="357">
        <f t="shared" si="285"/>
        <v>0.61349487990892759</v>
      </c>
      <c r="EF55" s="357">
        <f t="shared" si="285"/>
        <v>0.61402984559537999</v>
      </c>
      <c r="EG55" s="357">
        <f t="shared" si="285"/>
        <v>0.61653100565106844</v>
      </c>
      <c r="EH55" s="357">
        <f t="shared" si="285"/>
        <v>0.62042837111207028</v>
      </c>
      <c r="EI55" s="357">
        <f t="shared" si="285"/>
        <v>0.62274794686752399</v>
      </c>
      <c r="EJ55" s="357">
        <f t="shared" si="285"/>
        <v>0.62121361114380436</v>
      </c>
      <c r="EK55" s="357">
        <f t="shared" si="285"/>
        <v>0.61787773786027567</v>
      </c>
      <c r="EL55" s="357">
        <f t="shared" si="285"/>
        <v>0.6177987164581612</v>
      </c>
      <c r="EM55" s="357">
        <f t="shared" si="285"/>
        <v>0.61865652936140569</v>
      </c>
      <c r="EN55" s="357">
        <f t="shared" si="285"/>
        <v>0.62125302593292508</v>
      </c>
      <c r="EO55" s="357">
        <f t="shared" si="285"/>
        <v>0.62672762313875274</v>
      </c>
      <c r="EP55" s="357">
        <f t="shared" si="285"/>
        <v>0.63231141393658041</v>
      </c>
      <c r="EQ55" s="357">
        <f t="shared" si="285"/>
        <v>0.63227047466145603</v>
      </c>
      <c r="ER55" s="357">
        <f t="shared" si="285"/>
        <v>0.63294995980101199</v>
      </c>
      <c r="ES55" s="357">
        <f t="shared" si="285"/>
        <v>0.63511136992952788</v>
      </c>
      <c r="ET55" s="357">
        <f t="shared" si="285"/>
        <v>0.63613293298328955</v>
      </c>
      <c r="EU55" s="357">
        <f t="shared" si="285"/>
        <v>0.63843459645130129</v>
      </c>
      <c r="EV55" s="357">
        <f t="shared" si="285"/>
        <v>0.63582089547116438</v>
      </c>
      <c r="EW55" s="357">
        <f t="shared" si="285"/>
        <v>0.63399486625883905</v>
      </c>
      <c r="EX55" s="357">
        <f t="shared" si="285"/>
        <v>0.6337463749988812</v>
      </c>
      <c r="EY55" s="354">
        <f t="shared" si="285"/>
        <v>0.63516987024695215</v>
      </c>
      <c r="EZ55" s="354">
        <f t="shared" si="285"/>
        <v>0.63812820207523002</v>
      </c>
      <c r="FA55" s="354">
        <f t="shared" si="285"/>
        <v>0.64366816321528397</v>
      </c>
      <c r="FB55" s="354">
        <f t="shared" si="285"/>
        <v>0.64898362700568102</v>
      </c>
      <c r="FC55" s="354">
        <f t="shared" si="285"/>
        <v>0.65045013547529318</v>
      </c>
      <c r="FD55" s="354">
        <f t="shared" si="285"/>
        <v>0.65172296739321867</v>
      </c>
      <c r="FE55" s="354">
        <f t="shared" si="285"/>
        <v>0.65466492976327229</v>
      </c>
      <c r="FF55" s="354">
        <f t="shared" si="285"/>
        <v>0.65577691686873874</v>
      </c>
      <c r="FG55" s="354">
        <f t="shared" si="285"/>
        <v>0.65622785060176725</v>
      </c>
      <c r="FH55" s="354">
        <f t="shared" si="285"/>
        <v>0.65406451665827081</v>
      </c>
      <c r="FI55" s="354">
        <f t="shared" si="285"/>
        <v>0.65155035321593269</v>
      </c>
      <c r="FJ55" s="354">
        <f t="shared" si="285"/>
        <v>0.65002112295395109</v>
      </c>
      <c r="FK55" s="354">
        <f t="shared" si="285"/>
        <v>0.65233268183193271</v>
      </c>
    </row>
    <row r="56" spans="2:167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67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286">SUM(1000*(D51))/D8</f>
        <v>1132.4457265945532</v>
      </c>
      <c r="E57" s="32">
        <f t="shared" si="286"/>
        <v>879.16801092530943</v>
      </c>
      <c r="F57" s="32">
        <f t="shared" si="286"/>
        <v>846.53704929736375</v>
      </c>
      <c r="G57" s="32">
        <f t="shared" si="286"/>
        <v>1154.025400272772</v>
      </c>
      <c r="H57" s="32">
        <f t="shared" si="286"/>
        <v>1350.9398463210621</v>
      </c>
      <c r="I57" s="32">
        <f t="shared" si="286"/>
        <v>1601.5436919134399</v>
      </c>
      <c r="J57" s="32">
        <f t="shared" si="286"/>
        <v>1805.8257595817681</v>
      </c>
      <c r="K57" s="41">
        <f t="shared" si="286"/>
        <v>1778.3236209638026</v>
      </c>
      <c r="L57" s="32">
        <f t="shared" si="286"/>
        <v>1522.403424943531</v>
      </c>
      <c r="M57" s="32">
        <f t="shared" si="286"/>
        <v>1026.776015820911</v>
      </c>
      <c r="N57" s="54">
        <f t="shared" si="286"/>
        <v>852.2773746266688</v>
      </c>
      <c r="O57" s="41">
        <f t="shared" ref="O57:Y57" si="287">SUM(1000*(O51))/O8</f>
        <v>1060.4522537996386</v>
      </c>
      <c r="P57" s="41">
        <f t="shared" si="287"/>
        <v>1013.8667100038156</v>
      </c>
      <c r="Q57" s="32">
        <f t="shared" si="287"/>
        <v>899.30031631856571</v>
      </c>
      <c r="R57" s="32">
        <f t="shared" si="287"/>
        <v>773.75861009216987</v>
      </c>
      <c r="S57" s="32">
        <f t="shared" si="287"/>
        <v>1013.7385293666507</v>
      </c>
      <c r="T57" s="32">
        <f t="shared" si="287"/>
        <v>1534.8950949228149</v>
      </c>
      <c r="U57" s="32">
        <f t="shared" si="287"/>
        <v>1707.1192841575223</v>
      </c>
      <c r="V57" s="32">
        <f t="shared" si="287"/>
        <v>1726.9276213326598</v>
      </c>
      <c r="W57" s="32">
        <f t="shared" si="287"/>
        <v>1754.4530142398557</v>
      </c>
      <c r="X57" s="32">
        <f t="shared" si="287"/>
        <v>1310.3390852888076</v>
      </c>
      <c r="Y57" s="32">
        <f t="shared" si="287"/>
        <v>997.9381715263944</v>
      </c>
      <c r="Z57" s="54">
        <f t="shared" ref="Z57:AW57" si="288">SUM(1000*(Z53))/Z10</f>
        <v>923.099426951753</v>
      </c>
      <c r="AA57" s="32">
        <f t="shared" si="288"/>
        <v>1000.9917482423738</v>
      </c>
      <c r="AB57" s="32">
        <f t="shared" si="288"/>
        <v>920.54619284848263</v>
      </c>
      <c r="AC57" s="32">
        <f t="shared" si="288"/>
        <v>859.53223482360784</v>
      </c>
      <c r="AD57" s="32">
        <f t="shared" si="288"/>
        <v>777.59920499105249</v>
      </c>
      <c r="AE57" s="32">
        <f t="shared" si="288"/>
        <v>906.85411724415724</v>
      </c>
      <c r="AF57" s="32">
        <f t="shared" si="288"/>
        <v>1260.2740944308766</v>
      </c>
      <c r="AG57" s="32">
        <f t="shared" si="288"/>
        <v>1560.8880608093166</v>
      </c>
      <c r="AH57" s="32">
        <f t="shared" si="288"/>
        <v>1745.8706249747015</v>
      </c>
      <c r="AI57" s="32">
        <f t="shared" si="288"/>
        <v>1636.106568787083</v>
      </c>
      <c r="AJ57" s="32">
        <f t="shared" si="288"/>
        <v>1547.2681750822148</v>
      </c>
      <c r="AK57" s="32">
        <f t="shared" si="288"/>
        <v>1181.0031564485723</v>
      </c>
      <c r="AL57" s="54">
        <f t="shared" si="288"/>
        <v>892.60227945911913</v>
      </c>
      <c r="AM57" s="32">
        <f t="shared" si="288"/>
        <v>1025.1233950972508</v>
      </c>
      <c r="AN57" s="32">
        <f t="shared" si="288"/>
        <v>938.34505935514255</v>
      </c>
      <c r="AO57" s="32">
        <f t="shared" si="288"/>
        <v>787.34475000819452</v>
      </c>
      <c r="AP57" s="32">
        <f t="shared" si="288"/>
        <v>798.86114468809478</v>
      </c>
      <c r="AQ57" s="32">
        <f t="shared" si="288"/>
        <v>843.9575386471555</v>
      </c>
      <c r="AR57" s="32">
        <f t="shared" si="288"/>
        <v>1300.1446749727704</v>
      </c>
      <c r="AS57" s="32">
        <f t="shared" si="288"/>
        <v>1793.6168978860583</v>
      </c>
      <c r="AT57" s="32">
        <f t="shared" si="288"/>
        <v>1714.6744717739855</v>
      </c>
      <c r="AU57" s="32">
        <f t="shared" si="288"/>
        <v>1708.995663140088</v>
      </c>
      <c r="AV57" s="32">
        <f t="shared" si="288"/>
        <v>1704.67921206183</v>
      </c>
      <c r="AW57" s="32">
        <f t="shared" si="288"/>
        <v>1067.9044079520017</v>
      </c>
      <c r="AX57" s="54">
        <f t="shared" ref="AX57:BD57" si="289">SUM(1000*(AX53))/AX10</f>
        <v>927.56917100476437</v>
      </c>
      <c r="AY57" s="32">
        <f t="shared" si="289"/>
        <v>993.57990653042964</v>
      </c>
      <c r="AZ57" s="32">
        <f t="shared" si="289"/>
        <v>764.0107394187346</v>
      </c>
      <c r="BA57" s="32">
        <f t="shared" si="289"/>
        <v>795.76761284184124</v>
      </c>
      <c r="BB57" s="32">
        <f t="shared" si="289"/>
        <v>814.04396609233743</v>
      </c>
      <c r="BC57" s="32">
        <f t="shared" si="289"/>
        <v>1103.4823335224635</v>
      </c>
      <c r="BD57" s="32">
        <f t="shared" si="289"/>
        <v>1300.7072306709149</v>
      </c>
      <c r="BE57" s="32">
        <f t="shared" ref="BE57:BP57" si="290">SUM(1000*(BE53))/BE10</f>
        <v>1544.9968527687665</v>
      </c>
      <c r="BF57" s="32">
        <f t="shared" si="290"/>
        <v>1630.5039597527916</v>
      </c>
      <c r="BG57" s="32">
        <f t="shared" si="290"/>
        <v>1673.0591159822682</v>
      </c>
      <c r="BH57" s="32">
        <f t="shared" si="290"/>
        <v>1380.0738184845659</v>
      </c>
      <c r="BI57" s="32">
        <f t="shared" si="290"/>
        <v>952.09441128902051</v>
      </c>
      <c r="BJ57" s="54">
        <f t="shared" si="290"/>
        <v>835.23733629701849</v>
      </c>
      <c r="BK57" s="32">
        <f t="shared" si="290"/>
        <v>966.74661031291782</v>
      </c>
      <c r="BL57" s="32">
        <f t="shared" si="290"/>
        <v>977.62040201386844</v>
      </c>
      <c r="BM57" s="32">
        <f t="shared" si="290"/>
        <v>802.93095090902</v>
      </c>
      <c r="BN57" s="32">
        <f t="shared" si="290"/>
        <v>761.0731421949971</v>
      </c>
      <c r="BO57" s="32">
        <f t="shared" si="290"/>
        <v>852.71749211649046</v>
      </c>
      <c r="BP57" s="32">
        <f t="shared" si="290"/>
        <v>1156.6992107283797</v>
      </c>
      <c r="BQ57" s="32">
        <f t="shared" ref="BQ57:CB57" si="291">SUM(1000*(BQ53))/BQ10</f>
        <v>1462.4889825434523</v>
      </c>
      <c r="BR57" s="32">
        <f t="shared" si="291"/>
        <v>1449.6035989394495</v>
      </c>
      <c r="BS57" s="32">
        <f t="shared" si="291"/>
        <v>1649.5137593625318</v>
      </c>
      <c r="BT57" s="32">
        <f t="shared" si="291"/>
        <v>1431.3823714585519</v>
      </c>
      <c r="BU57" s="32">
        <f t="shared" si="291"/>
        <v>1020.1570724574296</v>
      </c>
      <c r="BV57" s="54">
        <f t="shared" si="291"/>
        <v>841.15859379645883</v>
      </c>
      <c r="BW57" s="32">
        <f t="shared" si="291"/>
        <v>955.1098548131838</v>
      </c>
      <c r="BX57" s="32">
        <f t="shared" si="291"/>
        <v>872.13132918697534</v>
      </c>
      <c r="BY57" s="32">
        <f t="shared" si="291"/>
        <v>725.28080556249915</v>
      </c>
      <c r="BZ57" s="32">
        <f t="shared" si="291"/>
        <v>794.28631736922648</v>
      </c>
      <c r="CA57" s="32">
        <f t="shared" si="291"/>
        <v>853.77938250320449</v>
      </c>
      <c r="CB57" s="32">
        <f t="shared" si="291"/>
        <v>1295.2223007949017</v>
      </c>
      <c r="CC57" s="32">
        <f t="shared" ref="CC57:CH57" si="292">SUM(1000*(CC53))/CC10</f>
        <v>1595.3851208948222</v>
      </c>
      <c r="CD57" s="32">
        <f t="shared" si="292"/>
        <v>1621.6062812158382</v>
      </c>
      <c r="CE57" s="32">
        <f t="shared" si="292"/>
        <v>1563.1427444858939</v>
      </c>
      <c r="CF57" s="32">
        <f t="shared" si="292"/>
        <v>712.98454714174773</v>
      </c>
      <c r="CG57" s="32">
        <f t="shared" si="292"/>
        <v>1245.6191542608881</v>
      </c>
      <c r="CH57" s="32">
        <f t="shared" si="292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293">SUM(1000*(CL53))/CL10</f>
        <v>750.62079153663581</v>
      </c>
      <c r="CM57" s="69">
        <f t="shared" si="293"/>
        <v>864.98325497883332</v>
      </c>
      <c r="CN57" s="69">
        <f t="shared" si="293"/>
        <v>1239.0570128873358</v>
      </c>
      <c r="CO57" s="69">
        <f t="shared" si="293"/>
        <v>1719.6340341069638</v>
      </c>
      <c r="CP57" s="69">
        <f t="shared" si="293"/>
        <v>1775.2936518551635</v>
      </c>
      <c r="CQ57" s="69">
        <f t="shared" si="293"/>
        <v>1666.9021211576487</v>
      </c>
      <c r="CR57" s="69">
        <f t="shared" si="293"/>
        <v>1245.9460132727486</v>
      </c>
      <c r="CS57" s="69">
        <f t="shared" si="293"/>
        <v>925.30296758877239</v>
      </c>
      <c r="CT57" s="89">
        <f t="shared" si="293"/>
        <v>773.08874201302763</v>
      </c>
      <c r="CU57" s="69">
        <f t="shared" si="293"/>
        <v>1071.0192027637522</v>
      </c>
      <c r="CV57" s="69">
        <f t="shared" si="293"/>
        <v>941.78220255653889</v>
      </c>
      <c r="CW57" s="69">
        <f t="shared" si="293"/>
        <v>899.93538312964881</v>
      </c>
      <c r="CX57" s="69">
        <f t="shared" si="293"/>
        <v>722.79734206636283</v>
      </c>
      <c r="CY57" s="69">
        <f t="shared" si="293"/>
        <v>803.03256397078451</v>
      </c>
      <c r="CZ57" s="69">
        <f t="shared" si="293"/>
        <v>1326.0588869646158</v>
      </c>
      <c r="DA57" s="69">
        <f t="shared" si="293"/>
        <v>1624.1663281234419</v>
      </c>
      <c r="DB57" s="69">
        <f t="shared" si="293"/>
        <v>1616.444872758296</v>
      </c>
      <c r="DC57" s="69">
        <f t="shared" si="293"/>
        <v>1743.7837490640554</v>
      </c>
      <c r="DD57" s="69">
        <f t="shared" ref="DD57:DJ57" si="294">SUM(1000*(DD53))/DD10</f>
        <v>1379.3706538551651</v>
      </c>
      <c r="DE57" s="69">
        <f t="shared" si="294"/>
        <v>955.55704117593962</v>
      </c>
      <c r="DF57" s="89">
        <f t="shared" si="294"/>
        <v>830.65306246565922</v>
      </c>
      <c r="DG57" s="275">
        <f t="shared" si="294"/>
        <v>960.81443211069302</v>
      </c>
      <c r="DH57" s="275">
        <f t="shared" si="294"/>
        <v>994.02063850303398</v>
      </c>
      <c r="DI57" s="275">
        <f t="shared" si="294"/>
        <v>830.04731102153073</v>
      </c>
      <c r="DJ57" s="275">
        <f t="shared" si="294"/>
        <v>747.15165409200188</v>
      </c>
      <c r="DK57" s="275">
        <f t="shared" ref="DK57:FK57" si="295">SUM(1000*(DK53))/DK10</f>
        <v>1035.5399437518608</v>
      </c>
      <c r="DL57" s="275">
        <f t="shared" si="295"/>
        <v>1343.8403811995645</v>
      </c>
      <c r="DM57" s="275">
        <f t="shared" si="295"/>
        <v>1788.8619467196352</v>
      </c>
      <c r="DN57" s="275">
        <f t="shared" si="295"/>
        <v>1822.9921714743673</v>
      </c>
      <c r="DO57" s="275">
        <f t="shared" si="295"/>
        <v>1911.126711020368</v>
      </c>
      <c r="DP57" s="275">
        <f t="shared" si="295"/>
        <v>1472.2433346123719</v>
      </c>
      <c r="DQ57" s="275">
        <f t="shared" si="295"/>
        <v>972.58050080024236</v>
      </c>
      <c r="DR57" s="275">
        <f t="shared" si="295"/>
        <v>842.52189190467277</v>
      </c>
      <c r="DS57" s="275">
        <f t="shared" si="295"/>
        <v>956.80136662254063</v>
      </c>
      <c r="DT57" s="275">
        <f t="shared" si="295"/>
        <v>789.6426434624118</v>
      </c>
      <c r="DU57" s="275">
        <f t="shared" si="295"/>
        <v>738.95012314482869</v>
      </c>
      <c r="DV57" s="359">
        <f t="shared" si="295"/>
        <v>847.74119168138031</v>
      </c>
      <c r="DW57" s="359">
        <f t="shared" si="295"/>
        <v>1012.4849251812137</v>
      </c>
      <c r="DX57" s="359">
        <f t="shared" si="295"/>
        <v>1326.4083153246838</v>
      </c>
      <c r="DY57" s="359">
        <f t="shared" si="295"/>
        <v>1597.81756883444</v>
      </c>
      <c r="DZ57" s="359">
        <f t="shared" si="295"/>
        <v>1587.0289421227981</v>
      </c>
      <c r="EA57" s="359">
        <f t="shared" si="295"/>
        <v>1740.0243802840946</v>
      </c>
      <c r="EB57" s="359">
        <f t="shared" si="295"/>
        <v>1363.4882072015162</v>
      </c>
      <c r="EC57" s="359">
        <f t="shared" si="295"/>
        <v>987.73200316885595</v>
      </c>
      <c r="ED57" s="359">
        <f t="shared" si="295"/>
        <v>834.484554968927</v>
      </c>
      <c r="EE57" s="359">
        <f t="shared" si="295"/>
        <v>971.96150803448609</v>
      </c>
      <c r="EF57" s="359">
        <f t="shared" si="295"/>
        <v>869.07770176266342</v>
      </c>
      <c r="EG57" s="359">
        <f t="shared" si="295"/>
        <v>703.96792750137604</v>
      </c>
      <c r="EH57" s="359">
        <f t="shared" si="295"/>
        <v>752.86218679443118</v>
      </c>
      <c r="EI57" s="359">
        <f t="shared" si="295"/>
        <v>793.07551471154841</v>
      </c>
      <c r="EJ57" s="359">
        <f t="shared" si="295"/>
        <v>1206.8034205228382</v>
      </c>
      <c r="EK57" s="359">
        <f t="shared" si="295"/>
        <v>1655.2094548095754</v>
      </c>
      <c r="EL57" s="359">
        <f t="shared" si="295"/>
        <v>1661.0506615930121</v>
      </c>
      <c r="EM57" s="359">
        <f t="shared" si="295"/>
        <v>1685.2966446907888</v>
      </c>
      <c r="EN57" s="359">
        <f t="shared" si="295"/>
        <v>1462.7355178090436</v>
      </c>
      <c r="EO57" s="359">
        <f t="shared" si="295"/>
        <v>934.9859662051382</v>
      </c>
      <c r="EP57" s="359">
        <f t="shared" si="295"/>
        <v>870.35359628816275</v>
      </c>
      <c r="EQ57" s="359">
        <f t="shared" si="295"/>
        <v>1116.5470455532184</v>
      </c>
      <c r="ER57" s="359">
        <f t="shared" si="295"/>
        <v>970.60763209055131</v>
      </c>
      <c r="ES57" s="359">
        <f t="shared" si="295"/>
        <v>867.36983718398028</v>
      </c>
      <c r="ET57" s="359">
        <f t="shared" si="295"/>
        <v>725.38215506512859</v>
      </c>
      <c r="EU57" s="359">
        <f t="shared" si="295"/>
        <v>864.68890570304904</v>
      </c>
      <c r="EV57" s="359">
        <f t="shared" si="295"/>
        <v>1133.2405727912028</v>
      </c>
      <c r="EW57" s="359">
        <f t="shared" si="295"/>
        <v>1502.359870637172</v>
      </c>
      <c r="EX57" s="359">
        <f t="shared" si="295"/>
        <v>1592.8428111291935</v>
      </c>
      <c r="EY57" s="359">
        <f t="shared" si="295"/>
        <v>1667.283623255026</v>
      </c>
      <c r="EZ57" s="359">
        <f t="shared" si="295"/>
        <v>1329.9760536861374</v>
      </c>
      <c r="FA57" s="359">
        <f t="shared" si="295"/>
        <v>960.01082949163822</v>
      </c>
      <c r="FB57" s="359">
        <f t="shared" si="295"/>
        <v>829.47382187688413</v>
      </c>
      <c r="FC57" s="359">
        <f t="shared" si="295"/>
        <v>959.37074096833067</v>
      </c>
      <c r="FD57" s="359">
        <f t="shared" si="295"/>
        <v>944.28942886920072</v>
      </c>
      <c r="FE57" s="359">
        <f t="shared" si="295"/>
        <v>825.13550111452582</v>
      </c>
      <c r="FF57" s="359">
        <f t="shared" si="295"/>
        <v>802.32896539283956</v>
      </c>
      <c r="FG57" s="359">
        <f t="shared" si="295"/>
        <v>913.10358254335449</v>
      </c>
      <c r="FH57" s="359">
        <f t="shared" si="295"/>
        <v>1211.2154955369538</v>
      </c>
      <c r="FI57" s="359">
        <f t="shared" si="295"/>
        <v>1518.7188433940373</v>
      </c>
      <c r="FJ57" s="359">
        <f t="shared" si="295"/>
        <v>1790.0293454119542</v>
      </c>
      <c r="FK57" s="359">
        <f t="shared" si="295"/>
        <v>1636.4585550705431</v>
      </c>
    </row>
    <row r="58" spans="2:167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67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67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67" s="68" customFormat="1" ht="13.5" customHeight="1" x14ac:dyDescent="0.25">
      <c r="B61" s="87" t="s">
        <v>1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</row>
    <row r="62" spans="2:167" s="68" customFormat="1" ht="13.5" customHeight="1" thickBot="1" x14ac:dyDescent="0.3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</row>
    <row r="63" spans="2:167" s="68" customFormat="1" ht="13.5" customHeight="1" thickTop="1" x14ac:dyDescent="0.25">
      <c r="B63" s="87" t="s">
        <v>9</v>
      </c>
      <c r="C63" s="105">
        <f t="shared" ref="C63:H63" si="296">SUM(C61:C62)</f>
        <v>1573429.82</v>
      </c>
      <c r="D63" s="105">
        <f t="shared" si="296"/>
        <v>1711021.2</v>
      </c>
      <c r="E63" s="94">
        <f t="shared" si="296"/>
        <v>1952688.18</v>
      </c>
      <c r="F63" s="94">
        <f t="shared" si="296"/>
        <v>2018185.9</v>
      </c>
      <c r="G63" s="94">
        <f t="shared" si="296"/>
        <v>2235388.42</v>
      </c>
      <c r="H63" s="94">
        <f t="shared" si="296"/>
        <v>2371008</v>
      </c>
      <c r="I63" s="94">
        <f t="shared" ref="I63:Q63" si="297">SUM(I61:I62)</f>
        <v>2486154</v>
      </c>
      <c r="J63" s="94">
        <f t="shared" si="297"/>
        <v>2582700.56</v>
      </c>
      <c r="K63" s="106">
        <f t="shared" si="297"/>
        <v>2609092.9299999997</v>
      </c>
      <c r="L63" s="94">
        <f t="shared" si="297"/>
        <v>2493720.3279999997</v>
      </c>
      <c r="M63" s="94">
        <f t="shared" si="297"/>
        <v>2146276.9329999997</v>
      </c>
      <c r="N63" s="107">
        <f t="shared" si="297"/>
        <v>2035512.7509999997</v>
      </c>
      <c r="O63" s="106">
        <f t="shared" si="297"/>
        <v>2132633</v>
      </c>
      <c r="P63" s="106">
        <f t="shared" si="297"/>
        <v>2116755</v>
      </c>
      <c r="Q63" s="94">
        <f t="shared" si="297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298">SUM(AA61:AA62)</f>
        <v>2112219.79</v>
      </c>
      <c r="AB63" s="68">
        <f t="shared" si="298"/>
        <v>2063755.79</v>
      </c>
      <c r="AC63" s="68">
        <f t="shared" si="298"/>
        <v>2021971.34</v>
      </c>
      <c r="AD63" s="68">
        <f t="shared" si="298"/>
        <v>2123533.29</v>
      </c>
      <c r="AE63" s="68">
        <f t="shared" si="298"/>
        <v>2138058.75</v>
      </c>
      <c r="AF63" s="68">
        <f t="shared" si="298"/>
        <v>2386647.5300000003</v>
      </c>
      <c r="AG63" s="68">
        <f t="shared" ref="AG63:AL63" si="299">SUM(AG61:AG62)</f>
        <v>2578842.42</v>
      </c>
      <c r="AH63" s="68">
        <f t="shared" si="299"/>
        <v>2629764.38</v>
      </c>
      <c r="AI63" s="68">
        <f t="shared" si="299"/>
        <v>2665793</v>
      </c>
      <c r="AJ63" s="68">
        <f t="shared" si="299"/>
        <v>2604682.3139999998</v>
      </c>
      <c r="AK63" s="68">
        <f t="shared" si="299"/>
        <v>2387026.787</v>
      </c>
      <c r="AL63" s="89">
        <f t="shared" si="299"/>
        <v>2177604.5420000004</v>
      </c>
      <c r="AM63" s="68">
        <f t="shared" ref="AM63:AR63" si="300">SUM(AM61:AM62)</f>
        <v>2235552.84</v>
      </c>
      <c r="AN63" s="68">
        <f t="shared" si="300"/>
        <v>2080489.1800000002</v>
      </c>
      <c r="AO63" s="68">
        <f t="shared" si="300"/>
        <v>2013445.7000000002</v>
      </c>
      <c r="AP63" s="191">
        <f t="shared" si="300"/>
        <v>2145475.4699999997</v>
      </c>
      <c r="AQ63" s="191">
        <f t="shared" si="300"/>
        <v>2177414.25</v>
      </c>
      <c r="AR63" s="191">
        <f t="shared" si="300"/>
        <v>2464295.17</v>
      </c>
      <c r="AS63" s="191">
        <f t="shared" ref="AS63:AX63" si="301">SUM(AS61:AS62)</f>
        <v>2790641.15</v>
      </c>
      <c r="AT63" s="191">
        <f t="shared" si="301"/>
        <v>2704517.56</v>
      </c>
      <c r="AU63" s="191">
        <f t="shared" si="301"/>
        <v>2795067.29</v>
      </c>
      <c r="AV63" s="191">
        <f t="shared" si="301"/>
        <v>2740002.3200000003</v>
      </c>
      <c r="AW63" s="191">
        <f t="shared" si="301"/>
        <v>2339510.4900000002</v>
      </c>
      <c r="AX63" s="192">
        <f t="shared" si="301"/>
        <v>2292137.5300000003</v>
      </c>
      <c r="AY63" s="191">
        <f t="shared" ref="AY63:BD63" si="302">SUM(AY61:AY62)</f>
        <v>2226259.2800000003</v>
      </c>
      <c r="AZ63" s="191">
        <f t="shared" si="302"/>
        <v>2100526.0800000001</v>
      </c>
      <c r="BA63" s="191">
        <f t="shared" si="302"/>
        <v>2129837.63</v>
      </c>
      <c r="BB63" s="191">
        <f t="shared" si="302"/>
        <v>2238589</v>
      </c>
      <c r="BC63" s="191">
        <f t="shared" si="302"/>
        <v>2418109.89</v>
      </c>
      <c r="BD63" s="191">
        <f t="shared" si="302"/>
        <v>2619196.94</v>
      </c>
      <c r="BE63" s="191">
        <f t="shared" ref="BE63:BJ63" si="303">SUM(BE61:BE62)</f>
        <v>2704973.91</v>
      </c>
      <c r="BF63" s="191">
        <f t="shared" si="303"/>
        <v>2752665.61</v>
      </c>
      <c r="BG63" s="191">
        <f t="shared" si="303"/>
        <v>2870514.4299999997</v>
      </c>
      <c r="BH63" s="191">
        <f t="shared" si="303"/>
        <v>2649850.29</v>
      </c>
      <c r="BI63" s="191">
        <f t="shared" si="303"/>
        <v>2366432.4500000002</v>
      </c>
      <c r="BJ63" s="192">
        <f t="shared" si="303"/>
        <v>2284490.27</v>
      </c>
      <c r="BK63" s="191">
        <f t="shared" ref="BK63:BV63" si="304">SUM(BK61:BK62)</f>
        <v>2254657.61</v>
      </c>
      <c r="BL63" s="191">
        <f t="shared" si="304"/>
        <v>2284358.2599999998</v>
      </c>
      <c r="BM63" s="191">
        <f t="shared" si="304"/>
        <v>2171274.7599999998</v>
      </c>
      <c r="BN63" s="191">
        <f t="shared" si="304"/>
        <v>2232351</v>
      </c>
      <c r="BO63" s="191">
        <f t="shared" si="304"/>
        <v>2330684</v>
      </c>
      <c r="BP63" s="191">
        <f t="shared" si="304"/>
        <v>2557438</v>
      </c>
      <c r="BQ63" s="191">
        <f t="shared" si="304"/>
        <v>2764411.4000000004</v>
      </c>
      <c r="BR63" s="191">
        <f t="shared" si="304"/>
        <v>2729435.8080000002</v>
      </c>
      <c r="BS63" s="191">
        <f t="shared" si="304"/>
        <v>2883686.27</v>
      </c>
      <c r="BT63" s="191">
        <f t="shared" si="304"/>
        <v>2785240.5700000003</v>
      </c>
      <c r="BU63" s="191">
        <f t="shared" si="304"/>
        <v>2503442.85</v>
      </c>
      <c r="BV63" s="192">
        <f t="shared" si="304"/>
        <v>2366645.2300000004</v>
      </c>
      <c r="BW63" s="191">
        <f t="shared" ref="BW63:CB63" si="305">SUM(BW61:BW62)</f>
        <v>2327573.44</v>
      </c>
      <c r="BX63" s="191">
        <f t="shared" si="305"/>
        <v>2259497.96</v>
      </c>
      <c r="BY63" s="191">
        <f t="shared" si="305"/>
        <v>2180211.7800000003</v>
      </c>
      <c r="BZ63" s="191">
        <f t="shared" si="305"/>
        <v>2318193.58</v>
      </c>
      <c r="CA63" s="191">
        <f t="shared" si="305"/>
        <v>2382084.2799999998</v>
      </c>
      <c r="CB63" s="191">
        <f t="shared" si="305"/>
        <v>2711960.98</v>
      </c>
      <c r="CC63" s="191">
        <f t="shared" ref="CC63:CH63" si="306">SUM(CC61:CC62)</f>
        <v>2856770.84</v>
      </c>
      <c r="CD63" s="191">
        <f t="shared" si="306"/>
        <v>2910681.16</v>
      </c>
      <c r="CE63" s="191">
        <f t="shared" si="306"/>
        <v>2857932.31</v>
      </c>
      <c r="CF63" s="191">
        <f t="shared" si="306"/>
        <v>1640110.6400000001</v>
      </c>
      <c r="CG63" s="191">
        <f t="shared" si="306"/>
        <v>2670549.66</v>
      </c>
      <c r="CH63" s="191">
        <f t="shared" si="306"/>
        <v>2378580.77</v>
      </c>
      <c r="CI63" s="115">
        <f t="shared" ref="CI63:CN63" si="307">SUM(CI61:CI62)</f>
        <v>2532959.7599999998</v>
      </c>
      <c r="CJ63" s="94">
        <f t="shared" si="307"/>
        <v>2166165.2000000002</v>
      </c>
      <c r="CK63" s="94">
        <f t="shared" si="307"/>
        <v>2146022.02</v>
      </c>
      <c r="CL63" s="94">
        <f t="shared" si="307"/>
        <v>2196900.64</v>
      </c>
      <c r="CM63" s="94">
        <f t="shared" si="307"/>
        <v>2364953.41</v>
      </c>
      <c r="CN63" s="94">
        <f t="shared" si="307"/>
        <v>2616961.71</v>
      </c>
      <c r="CO63" s="94">
        <f t="shared" ref="CO63:CT63" si="308">SUM(CO61:CO62)</f>
        <v>2841039.21</v>
      </c>
      <c r="CP63" s="94">
        <f t="shared" si="308"/>
        <v>2950104.1100000003</v>
      </c>
      <c r="CQ63" s="94">
        <f t="shared" si="308"/>
        <v>2918509.35</v>
      </c>
      <c r="CR63" s="94">
        <f t="shared" si="308"/>
        <v>2672663.08</v>
      </c>
      <c r="CS63" s="94">
        <f t="shared" si="308"/>
        <v>2392504.0599999996</v>
      </c>
      <c r="CT63" s="107">
        <f t="shared" si="308"/>
        <v>2259641.69</v>
      </c>
      <c r="CU63" s="95">
        <f t="shared" ref="CU63:DJ63" si="309">SUM(CU61:CU62)</f>
        <v>2391740.3600000003</v>
      </c>
      <c r="CV63" s="95">
        <f t="shared" si="309"/>
        <v>2208414.52</v>
      </c>
      <c r="CW63" s="95">
        <f t="shared" si="309"/>
        <v>2227409.37</v>
      </c>
      <c r="CX63" s="95">
        <f t="shared" si="309"/>
        <v>2267571.94</v>
      </c>
      <c r="CY63" s="95">
        <f t="shared" si="309"/>
        <v>2290060.17</v>
      </c>
      <c r="CZ63" s="95">
        <f t="shared" si="309"/>
        <v>2703318.2</v>
      </c>
      <c r="DA63" s="95">
        <f t="shared" si="309"/>
        <v>2876503.37</v>
      </c>
      <c r="DB63" s="95">
        <f t="shared" si="309"/>
        <v>2848071.58</v>
      </c>
      <c r="DC63" s="95">
        <f t="shared" si="309"/>
        <v>2996988.09</v>
      </c>
      <c r="DD63" s="95">
        <f t="shared" si="309"/>
        <v>2771962.3499999996</v>
      </c>
      <c r="DE63" s="95">
        <f t="shared" si="309"/>
        <v>2423246.39</v>
      </c>
      <c r="DF63" s="107">
        <f t="shared" si="309"/>
        <v>2324914.5299999998</v>
      </c>
      <c r="DG63" s="95">
        <f t="shared" si="309"/>
        <v>2353616.21</v>
      </c>
      <c r="DH63" s="95">
        <f t="shared" si="309"/>
        <v>2254452.42</v>
      </c>
      <c r="DI63" s="95">
        <f t="shared" si="309"/>
        <v>2260266.19</v>
      </c>
      <c r="DJ63" s="95">
        <f t="shared" si="309"/>
        <v>2352761.0700000003</v>
      </c>
      <c r="DK63" s="95">
        <f t="shared" ref="DK63:FK63" si="310">SUM(DK61:DK62)</f>
        <v>2546864.9</v>
      </c>
      <c r="DL63" s="95">
        <f t="shared" si="310"/>
        <v>2759613.7800000003</v>
      </c>
      <c r="DM63" s="95">
        <f t="shared" si="310"/>
        <v>3044036.87</v>
      </c>
      <c r="DN63" s="95">
        <f t="shared" si="310"/>
        <v>2970924.1399999997</v>
      </c>
      <c r="DO63" s="95">
        <f t="shared" si="310"/>
        <v>3163680.65</v>
      </c>
      <c r="DP63" s="95">
        <f t="shared" si="310"/>
        <v>2896575.66</v>
      </c>
      <c r="DQ63" s="95">
        <f t="shared" si="310"/>
        <v>2486215.14</v>
      </c>
      <c r="DR63" s="95">
        <f t="shared" si="310"/>
        <v>2401394.2999999998</v>
      </c>
      <c r="DS63" s="95">
        <f t="shared" si="310"/>
        <v>2411860.7999999998</v>
      </c>
      <c r="DT63" s="95">
        <f t="shared" si="310"/>
        <v>2261606.0499999998</v>
      </c>
      <c r="DU63" s="95">
        <f t="shared" si="310"/>
        <v>2260231.3899999997</v>
      </c>
      <c r="DV63" s="355">
        <f t="shared" si="310"/>
        <v>2448614.7200000002</v>
      </c>
      <c r="DW63" s="355">
        <f t="shared" si="310"/>
        <v>2529894.37</v>
      </c>
      <c r="DX63" s="355">
        <f t="shared" si="310"/>
        <v>2825477.2</v>
      </c>
      <c r="DY63" s="355">
        <f t="shared" si="310"/>
        <v>2937122.6500000004</v>
      </c>
      <c r="DZ63" s="355">
        <f t="shared" si="310"/>
        <v>2912309.9799999995</v>
      </c>
      <c r="EA63" s="355">
        <f t="shared" si="310"/>
        <v>3115702.25</v>
      </c>
      <c r="EB63" s="355">
        <f t="shared" si="310"/>
        <v>2789106.6900000004</v>
      </c>
      <c r="EC63" s="355">
        <f t="shared" si="310"/>
        <v>2599814.5700000003</v>
      </c>
      <c r="ED63" s="355">
        <f t="shared" si="310"/>
        <v>2451492.0699999998</v>
      </c>
      <c r="EE63" s="355">
        <f t="shared" si="310"/>
        <v>2423542.6799999997</v>
      </c>
      <c r="EF63" s="355">
        <f t="shared" si="310"/>
        <v>2377370.6</v>
      </c>
      <c r="EG63" s="355">
        <f t="shared" si="310"/>
        <v>2214029.71</v>
      </c>
      <c r="EH63" s="355">
        <f t="shared" si="310"/>
        <v>2329102.25</v>
      </c>
      <c r="EI63" s="355">
        <f t="shared" si="310"/>
        <v>2453570.9899999998</v>
      </c>
      <c r="EJ63" s="355">
        <f t="shared" si="310"/>
        <v>2753131</v>
      </c>
      <c r="EK63" s="355">
        <f t="shared" si="310"/>
        <v>3005835.28</v>
      </c>
      <c r="EL63" s="355">
        <f t="shared" si="310"/>
        <v>3044813</v>
      </c>
      <c r="EM63" s="355">
        <f t="shared" si="310"/>
        <v>3096024.23</v>
      </c>
      <c r="EN63" s="355">
        <f t="shared" si="310"/>
        <v>2951442.13</v>
      </c>
      <c r="EO63" s="355">
        <f t="shared" si="310"/>
        <v>2567449.62</v>
      </c>
      <c r="EP63" s="355">
        <f t="shared" si="310"/>
        <v>2440981.2000000002</v>
      </c>
      <c r="EQ63" s="355">
        <f t="shared" si="310"/>
        <v>2596138</v>
      </c>
      <c r="ER63" s="355">
        <f t="shared" si="310"/>
        <v>2473208.08</v>
      </c>
      <c r="ES63" s="355">
        <f t="shared" si="310"/>
        <v>2382518.27</v>
      </c>
      <c r="ET63" s="355">
        <f t="shared" si="310"/>
        <v>2309372.6800000002</v>
      </c>
      <c r="EU63" s="355">
        <f t="shared" si="310"/>
        <v>2545374.88</v>
      </c>
      <c r="EV63" s="355">
        <f t="shared" si="310"/>
        <v>2730337.83</v>
      </c>
      <c r="EW63" s="355">
        <f t="shared" si="310"/>
        <v>2964824.15</v>
      </c>
      <c r="EX63" s="355">
        <f t="shared" si="310"/>
        <v>3072762.2399999998</v>
      </c>
      <c r="EY63" s="355">
        <f t="shared" si="310"/>
        <v>3141739.56</v>
      </c>
      <c r="EZ63" s="355">
        <f t="shared" si="310"/>
        <v>2911547.71</v>
      </c>
      <c r="FA63" s="355">
        <f t="shared" si="310"/>
        <v>2681594.75</v>
      </c>
      <c r="FB63" s="355">
        <f t="shared" si="310"/>
        <v>2412796.58</v>
      </c>
      <c r="FC63" s="355">
        <f t="shared" si="310"/>
        <v>2539813.75</v>
      </c>
      <c r="FD63" s="355">
        <f t="shared" si="310"/>
        <v>2488188</v>
      </c>
      <c r="FE63" s="355">
        <f t="shared" si="310"/>
        <v>2404549.83</v>
      </c>
      <c r="FF63" s="355">
        <f t="shared" si="310"/>
        <v>2538352.48</v>
      </c>
      <c r="FG63" s="355">
        <f t="shared" si="310"/>
        <v>2577932.3400000003</v>
      </c>
      <c r="FH63" s="355">
        <f t="shared" si="310"/>
        <v>2798151.71</v>
      </c>
      <c r="FI63" s="355">
        <f t="shared" si="310"/>
        <v>3009830.12</v>
      </c>
      <c r="FJ63" s="355">
        <f t="shared" si="310"/>
        <v>3217158.6999999997</v>
      </c>
      <c r="FK63" s="355">
        <f t="shared" si="310"/>
        <v>3102558.25</v>
      </c>
    </row>
    <row r="64" spans="2:167" ht="13.5" customHeight="1" x14ac:dyDescent="0.25">
      <c r="B64" s="3" t="s">
        <v>10</v>
      </c>
      <c r="C64" s="26">
        <f t="shared" ref="C64:H64" si="311">SUM(C61)/C63</f>
        <v>0.91407570373872782</v>
      </c>
      <c r="D64" s="26">
        <f t="shared" si="311"/>
        <v>0.8405705142636456</v>
      </c>
      <c r="E64" s="14">
        <f t="shared" si="311"/>
        <v>0.73654052128281944</v>
      </c>
      <c r="F64" s="14">
        <f t="shared" si="311"/>
        <v>0.74382047758831338</v>
      </c>
      <c r="G64" s="14">
        <f t="shared" si="311"/>
        <v>0.73136930717391835</v>
      </c>
      <c r="H64" s="14">
        <f t="shared" si="311"/>
        <v>0.72456422753529304</v>
      </c>
      <c r="I64" s="14">
        <f t="shared" ref="I64:Q64" si="312">SUM(I61)/I63</f>
        <v>0.71162896586454416</v>
      </c>
      <c r="J64" s="14">
        <f t="shared" si="312"/>
        <v>0.70740833772847433</v>
      </c>
      <c r="K64" s="36">
        <f t="shared" si="312"/>
        <v>0.69580416976562054</v>
      </c>
      <c r="L64" s="14">
        <f t="shared" si="312"/>
        <v>0.67392581322375145</v>
      </c>
      <c r="M64" s="14">
        <f t="shared" si="312"/>
        <v>0.66911905864479615</v>
      </c>
      <c r="N64" s="23">
        <f t="shared" si="312"/>
        <v>0.65677373101358694</v>
      </c>
      <c r="O64" s="36">
        <f t="shared" si="312"/>
        <v>0.65307392317384194</v>
      </c>
      <c r="P64" s="36">
        <f t="shared" si="312"/>
        <v>0.63788393082808359</v>
      </c>
      <c r="Q64" s="14">
        <f t="shared" si="312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13">SUM(U61)/U63</f>
        <v>0.63592466009452142</v>
      </c>
      <c r="V64" s="14">
        <f t="shared" si="313"/>
        <v>0.62629708658493188</v>
      </c>
      <c r="W64" s="14">
        <f t="shared" si="313"/>
        <v>0.62369475632343441</v>
      </c>
      <c r="X64" s="14">
        <f t="shared" si="313"/>
        <v>0.61485684514705907</v>
      </c>
      <c r="Y64" s="14">
        <f t="shared" si="313"/>
        <v>0.59402310746758202</v>
      </c>
      <c r="Z64" s="23">
        <f t="shared" si="313"/>
        <v>0.59043414256364735</v>
      </c>
      <c r="AA64" s="14">
        <f t="shared" ref="AA64:AF64" si="314">SUM(AA61)/AA63</f>
        <v>0.58087303026357873</v>
      </c>
      <c r="AB64" s="14">
        <f t="shared" si="314"/>
        <v>0.58039263453744194</v>
      </c>
      <c r="AC64" s="14">
        <f t="shared" si="314"/>
        <v>0.57477475422574487</v>
      </c>
      <c r="AD64" s="14">
        <f t="shared" si="314"/>
        <v>0.55884069046075568</v>
      </c>
      <c r="AE64" s="14">
        <f t="shared" si="314"/>
        <v>0.55954816489490766</v>
      </c>
      <c r="AF64" s="14">
        <f t="shared" si="314"/>
        <v>0.5343053316297609</v>
      </c>
      <c r="AG64" s="14">
        <f t="shared" ref="AG64:AL64" si="315">SUM(AG61)/AG63</f>
        <v>0.5295281089722419</v>
      </c>
      <c r="AH64" s="14">
        <f t="shared" si="315"/>
        <v>0.51890817686107682</v>
      </c>
      <c r="AI64" s="14">
        <f t="shared" si="315"/>
        <v>0.50545746050049645</v>
      </c>
      <c r="AJ64" s="14">
        <f t="shared" si="315"/>
        <v>0.49726085021514838</v>
      </c>
      <c r="AK64" s="14">
        <f t="shared" si="315"/>
        <v>0.49110950634673378</v>
      </c>
      <c r="AL64" s="23">
        <f t="shared" si="315"/>
        <v>0.49147594035464676</v>
      </c>
      <c r="AM64" s="14">
        <f t="shared" ref="AM64:AR64" si="316">SUM(AM61)/AM63</f>
        <v>0.48778185891593606</v>
      </c>
      <c r="AN64" s="14">
        <f t="shared" si="316"/>
        <v>0.4739564711410803</v>
      </c>
      <c r="AO64" s="14">
        <f t="shared" si="316"/>
        <v>0.45066035801213805</v>
      </c>
      <c r="AP64" s="14">
        <f t="shared" si="316"/>
        <v>0.44289157498500792</v>
      </c>
      <c r="AQ64" s="14">
        <f t="shared" si="316"/>
        <v>0.43220575965276242</v>
      </c>
      <c r="AR64" s="14">
        <f t="shared" si="316"/>
        <v>0.42575297098033921</v>
      </c>
      <c r="AS64" s="14">
        <f t="shared" ref="AS64:AX64" si="317">SUM(AS61)/AS63</f>
        <v>0.42263041236957316</v>
      </c>
      <c r="AT64" s="14">
        <f t="shared" si="317"/>
        <v>0.40602758001689587</v>
      </c>
      <c r="AU64" s="14">
        <f t="shared" si="317"/>
        <v>0.39298120439883932</v>
      </c>
      <c r="AV64" s="14">
        <f t="shared" si="317"/>
        <v>0.39633644908738613</v>
      </c>
      <c r="AW64" s="14">
        <f t="shared" si="317"/>
        <v>0.39378952303821468</v>
      </c>
      <c r="AX64" s="23">
        <f t="shared" si="317"/>
        <v>0.4011809099430434</v>
      </c>
      <c r="AY64" s="14">
        <f t="shared" ref="AY64:BD64" si="318">SUM(AY61)/AY63</f>
        <v>0.40455992169968624</v>
      </c>
      <c r="AZ64" s="14">
        <f t="shared" si="318"/>
        <v>0.40604403255016958</v>
      </c>
      <c r="BA64" s="14">
        <f t="shared" si="318"/>
        <v>0.40601575341684615</v>
      </c>
      <c r="BB64" s="14">
        <f t="shared" si="318"/>
        <v>0.40728959179197255</v>
      </c>
      <c r="BC64" s="14">
        <f t="shared" si="318"/>
        <v>0.40989158271876552</v>
      </c>
      <c r="BD64" s="14">
        <f t="shared" si="318"/>
        <v>0.40693195831238255</v>
      </c>
      <c r="BE64" s="14">
        <f t="shared" ref="BE64:BJ64" si="319">SUM(BE61)/BE63</f>
        <v>0.40377428631095369</v>
      </c>
      <c r="BF64" s="14">
        <f t="shared" si="319"/>
        <v>0.4113618471805589</v>
      </c>
      <c r="BG64" s="14">
        <f t="shared" si="319"/>
        <v>0.40444751570191551</v>
      </c>
      <c r="BH64" s="14">
        <f t="shared" si="319"/>
        <v>0.40111007931697151</v>
      </c>
      <c r="BI64" s="14">
        <f t="shared" si="319"/>
        <v>0.39460287150812184</v>
      </c>
      <c r="BJ64" s="23">
        <f t="shared" si="319"/>
        <v>0.38859318932446141</v>
      </c>
      <c r="BK64" s="14">
        <f t="shared" ref="BK64:BV64" si="320">SUM(BK61)/BK63</f>
        <v>0.3933668713450465</v>
      </c>
      <c r="BL64" s="14">
        <f t="shared" si="320"/>
        <v>0.39471753436783602</v>
      </c>
      <c r="BM64" s="14">
        <f t="shared" si="320"/>
        <v>0.38965808270161079</v>
      </c>
      <c r="BN64" s="14">
        <f t="shared" si="320"/>
        <v>0.3883865037352997</v>
      </c>
      <c r="BO64" s="14">
        <f t="shared" si="320"/>
        <v>0.38807148459422214</v>
      </c>
      <c r="BP64" s="14">
        <f t="shared" si="320"/>
        <v>0.39398491771843541</v>
      </c>
      <c r="BQ64" s="14">
        <f t="shared" si="320"/>
        <v>0.39842315438288234</v>
      </c>
      <c r="BR64" s="14">
        <f t="shared" si="320"/>
        <v>0.40176068504191031</v>
      </c>
      <c r="BS64" s="14">
        <f t="shared" si="320"/>
        <v>0.40295353974133952</v>
      </c>
      <c r="BT64" s="14">
        <f t="shared" si="320"/>
        <v>0.40026469957674066</v>
      </c>
      <c r="BU64" s="14">
        <f t="shared" si="320"/>
        <v>0.39687016222479377</v>
      </c>
      <c r="BV64" s="23">
        <f t="shared" si="320"/>
        <v>0.39621137892306735</v>
      </c>
      <c r="BW64" s="14">
        <f t="shared" ref="BW64:CB64" si="321">SUM(BW61)/BW63</f>
        <v>0.39637601724824634</v>
      </c>
      <c r="BX64" s="14">
        <f t="shared" si="321"/>
        <v>0.399100254111316</v>
      </c>
      <c r="BY64" s="14">
        <f t="shared" si="321"/>
        <v>0.39198206698984073</v>
      </c>
      <c r="BZ64" s="14">
        <f t="shared" si="321"/>
        <v>0.38964277521638208</v>
      </c>
      <c r="CA64" s="14">
        <f t="shared" si="321"/>
        <v>0.39061656122427374</v>
      </c>
      <c r="CB64" s="14">
        <f t="shared" si="321"/>
        <v>0.38947784565838406</v>
      </c>
      <c r="CC64" s="14">
        <f t="shared" ref="CC64:CH64" si="322">SUM(CC61)/CC63</f>
        <v>0.39063069195987737</v>
      </c>
      <c r="CD64" s="14">
        <f t="shared" si="322"/>
        <v>0.39087883126298856</v>
      </c>
      <c r="CE64" s="14">
        <f t="shared" si="322"/>
        <v>0.3886822427925174</v>
      </c>
      <c r="CF64" s="14">
        <f t="shared" si="322"/>
        <v>0.40009837994831859</v>
      </c>
      <c r="CG64" s="14">
        <f t="shared" si="322"/>
        <v>0.38427677094759588</v>
      </c>
      <c r="CH64" s="14">
        <f t="shared" si="322"/>
        <v>0.38367716644745259</v>
      </c>
      <c r="CI64" s="248">
        <f t="shared" ref="CI64:DJ64" si="323">SUM(CI61)/CI63</f>
        <v>0.38292468570444249</v>
      </c>
      <c r="CJ64" s="240">
        <f t="shared" si="323"/>
        <v>0.37864271386134346</v>
      </c>
      <c r="CK64" s="240">
        <f t="shared" si="323"/>
        <v>0.36717302649112615</v>
      </c>
      <c r="CL64" s="240">
        <f t="shared" si="323"/>
        <v>0.3629069314668687</v>
      </c>
      <c r="CM64" s="240">
        <f t="shared" si="323"/>
        <v>0.35446058956400323</v>
      </c>
      <c r="CN64" s="240">
        <f t="shared" si="323"/>
        <v>0.34468001062193609</v>
      </c>
      <c r="CO64" s="240">
        <f t="shared" si="323"/>
        <v>0.32934050917234609</v>
      </c>
      <c r="CP64" s="240">
        <f t="shared" si="323"/>
        <v>0.31566610372947146</v>
      </c>
      <c r="CQ64" s="240">
        <f t="shared" si="323"/>
        <v>0.3021342076563846</v>
      </c>
      <c r="CR64" s="240">
        <f t="shared" si="323"/>
        <v>0.29154590259839258</v>
      </c>
      <c r="CS64" s="240">
        <f t="shared" si="323"/>
        <v>0.28849740384557593</v>
      </c>
      <c r="CT64" s="241">
        <f t="shared" si="323"/>
        <v>0.28597451660577217</v>
      </c>
      <c r="CU64" s="240">
        <f t="shared" si="323"/>
        <v>0.29197658812765109</v>
      </c>
      <c r="CV64" s="240">
        <f t="shared" si="323"/>
        <v>0.28230712773976874</v>
      </c>
      <c r="CW64" s="240">
        <f t="shared" si="323"/>
        <v>0.27493624577865539</v>
      </c>
      <c r="CX64" s="240">
        <f t="shared" si="323"/>
        <v>0.27445673013575922</v>
      </c>
      <c r="CY64" s="240">
        <f t="shared" si="323"/>
        <v>0.27118069565831537</v>
      </c>
      <c r="CZ64" s="240">
        <f t="shared" si="323"/>
        <v>0.27101882789824738</v>
      </c>
      <c r="DA64" s="240">
        <f t="shared" si="323"/>
        <v>0.27037548716655946</v>
      </c>
      <c r="DB64" s="240">
        <f t="shared" si="323"/>
        <v>0.26762355460181231</v>
      </c>
      <c r="DC64" s="240">
        <f t="shared" si="323"/>
        <v>0.2658840896494854</v>
      </c>
      <c r="DD64" s="240">
        <f t="shared" si="323"/>
        <v>0.26192029628396651</v>
      </c>
      <c r="DE64" s="240">
        <f t="shared" si="323"/>
        <v>0.25680396040949016</v>
      </c>
      <c r="DF64" s="241">
        <f t="shared" si="323"/>
        <v>0.25523383433798746</v>
      </c>
      <c r="DG64" s="240">
        <f t="shared" si="323"/>
        <v>0.26027032249238291</v>
      </c>
      <c r="DH64" s="240">
        <f t="shared" si="323"/>
        <v>0.25266665419357132</v>
      </c>
      <c r="DI64" s="240">
        <f t="shared" si="323"/>
        <v>0.24662418633090288</v>
      </c>
      <c r="DJ64" s="240">
        <f t="shared" si="323"/>
        <v>0.24435322707885504</v>
      </c>
      <c r="DK64" s="240">
        <f t="shared" ref="DK64:FK64" si="324">SUM(DK61)/DK63</f>
        <v>0.23922489567467831</v>
      </c>
      <c r="DL64" s="240">
        <f t="shared" si="324"/>
        <v>0.23407377680220162</v>
      </c>
      <c r="DM64" s="240">
        <f t="shared" si="324"/>
        <v>0.24182749468471451</v>
      </c>
      <c r="DN64" s="240">
        <f t="shared" si="324"/>
        <v>0.24454542955782102</v>
      </c>
      <c r="DO64" s="240">
        <f t="shared" si="324"/>
        <v>0.24391798521130759</v>
      </c>
      <c r="DP64" s="240">
        <f t="shared" si="324"/>
        <v>0.24422400898031432</v>
      </c>
      <c r="DQ64" s="240">
        <f t="shared" si="324"/>
        <v>0.24274326879048769</v>
      </c>
      <c r="DR64" s="240">
        <f t="shared" si="324"/>
        <v>0.2431105587283188</v>
      </c>
      <c r="DS64" s="240">
        <f t="shared" si="324"/>
        <v>0.24725651248198074</v>
      </c>
      <c r="DT64" s="240">
        <f t="shared" si="324"/>
        <v>0.24834335316710004</v>
      </c>
      <c r="DU64" s="240">
        <f t="shared" si="324"/>
        <v>0.24759230071572449</v>
      </c>
      <c r="DV64" s="356">
        <f t="shared" si="324"/>
        <v>0.24719508751462535</v>
      </c>
      <c r="DW64" s="356">
        <f t="shared" si="324"/>
        <v>0.24811984541473167</v>
      </c>
      <c r="DX64" s="356">
        <f t="shared" si="324"/>
        <v>0.24660375599562434</v>
      </c>
      <c r="DY64" s="356">
        <f t="shared" si="324"/>
        <v>0.24612518990311824</v>
      </c>
      <c r="DZ64" s="356">
        <f t="shared" si="324"/>
        <v>0.24842709909609281</v>
      </c>
      <c r="EA64" s="356">
        <f t="shared" si="324"/>
        <v>0.25717724792219793</v>
      </c>
      <c r="EB64" s="356">
        <f t="shared" si="324"/>
        <v>0.26250646582472609</v>
      </c>
      <c r="EC64" s="356">
        <f t="shared" si="324"/>
        <v>0.2659326199560455</v>
      </c>
      <c r="ED64" s="356">
        <f t="shared" si="324"/>
        <v>0.2663191074487139</v>
      </c>
      <c r="EE64" s="356">
        <f t="shared" si="324"/>
        <v>0.26435546825195588</v>
      </c>
      <c r="EF64" s="356">
        <f t="shared" si="324"/>
        <v>0.25059539728471447</v>
      </c>
      <c r="EG64" s="356">
        <f t="shared" si="324"/>
        <v>0.24967817617948765</v>
      </c>
      <c r="EH64" s="356">
        <f t="shared" si="324"/>
        <v>0.24762165765800967</v>
      </c>
      <c r="EI64" s="356">
        <f t="shared" si="324"/>
        <v>0.24679229273084941</v>
      </c>
      <c r="EJ64" s="356">
        <f t="shared" si="324"/>
        <v>0.24192441986959573</v>
      </c>
      <c r="EK64" s="356">
        <f t="shared" si="324"/>
        <v>0.23503313860897926</v>
      </c>
      <c r="EL64" s="356">
        <f t="shared" si="324"/>
        <v>0.23368145761332468</v>
      </c>
      <c r="EM64" s="356">
        <f t="shared" si="324"/>
        <v>0.23356514558027214</v>
      </c>
      <c r="EN64" s="356">
        <f t="shared" si="324"/>
        <v>0.23293240040589921</v>
      </c>
      <c r="EO64" s="356">
        <f t="shared" si="324"/>
        <v>0.2350067496163761</v>
      </c>
      <c r="EP64" s="356">
        <f t="shared" si="324"/>
        <v>0.23288139621886481</v>
      </c>
      <c r="EQ64" s="356">
        <f t="shared" si="324"/>
        <v>0.23622524303407599</v>
      </c>
      <c r="ER64" s="356">
        <f t="shared" si="324"/>
        <v>0.22175732581303875</v>
      </c>
      <c r="ES64" s="356">
        <f t="shared" si="324"/>
        <v>0.21335903543774293</v>
      </c>
      <c r="ET64" s="356">
        <f t="shared" si="324"/>
        <v>0.20751622470912748</v>
      </c>
      <c r="EU64" s="356">
        <f t="shared" si="324"/>
        <v>0.21137781873607556</v>
      </c>
      <c r="EV64" s="356">
        <f t="shared" si="324"/>
        <v>0.20925351204616316</v>
      </c>
      <c r="EW64" s="356">
        <f t="shared" si="324"/>
        <v>0.21062244787772658</v>
      </c>
      <c r="EX64" s="356">
        <f t="shared" si="324"/>
        <v>0.21398965772242762</v>
      </c>
      <c r="EY64" s="356">
        <f t="shared" si="324"/>
        <v>0.212551182950378</v>
      </c>
      <c r="EZ64" s="356">
        <f t="shared" si="324"/>
        <v>0.21349452659321183</v>
      </c>
      <c r="FA64" s="356">
        <f t="shared" si="324"/>
        <v>0.21300117775066502</v>
      </c>
      <c r="FB64" s="356">
        <f t="shared" si="324"/>
        <v>0.21152290011949534</v>
      </c>
      <c r="FC64" s="356">
        <f t="shared" si="324"/>
        <v>0.21278010247798682</v>
      </c>
      <c r="FD64" s="356">
        <f t="shared" si="324"/>
        <v>0.2097418884746651</v>
      </c>
      <c r="FE64" s="356">
        <f t="shared" si="324"/>
        <v>0.20721573484713351</v>
      </c>
      <c r="FF64" s="356">
        <f t="shared" si="324"/>
        <v>0.19954584085185836</v>
      </c>
      <c r="FG64" s="356">
        <f t="shared" si="324"/>
        <v>0.20374201132059189</v>
      </c>
      <c r="FH64" s="356">
        <f t="shared" si="324"/>
        <v>0.20162577246392405</v>
      </c>
      <c r="FI64" s="356">
        <f t="shared" si="324"/>
        <v>0.20112903913660082</v>
      </c>
      <c r="FJ64" s="356">
        <f t="shared" si="324"/>
        <v>0.20309020503091749</v>
      </c>
      <c r="FK64" s="356">
        <f t="shared" si="324"/>
        <v>0.19176301685874875</v>
      </c>
    </row>
    <row r="65" spans="2:167" ht="13.5" customHeight="1" thickBot="1" x14ac:dyDescent="0.3">
      <c r="B65" s="4" t="s">
        <v>11</v>
      </c>
      <c r="C65" s="27">
        <f t="shared" ref="C65:H65" si="325">SUM(C62/C63)</f>
        <v>8.5924296261272085E-2</v>
      </c>
      <c r="D65" s="27">
        <f t="shared" si="325"/>
        <v>0.1594294857363544</v>
      </c>
      <c r="E65" s="15">
        <f t="shared" si="325"/>
        <v>0.26345947871718056</v>
      </c>
      <c r="F65" s="15">
        <f t="shared" si="325"/>
        <v>0.25617952241168668</v>
      </c>
      <c r="G65" s="15">
        <f t="shared" si="325"/>
        <v>0.26863069282608165</v>
      </c>
      <c r="H65" s="15">
        <f t="shared" si="325"/>
        <v>0.27543577246470702</v>
      </c>
      <c r="I65" s="15">
        <f t="shared" ref="I65:Q65" si="326">SUM(I62/I63)</f>
        <v>0.28837103413545584</v>
      </c>
      <c r="J65" s="15">
        <f t="shared" si="326"/>
        <v>0.29259166227152561</v>
      </c>
      <c r="K65" s="37">
        <f t="shared" si="326"/>
        <v>0.30419583023437957</v>
      </c>
      <c r="L65" s="15">
        <f t="shared" si="326"/>
        <v>0.32607418677624855</v>
      </c>
      <c r="M65" s="15">
        <f t="shared" si="326"/>
        <v>0.33088094135520385</v>
      </c>
      <c r="N65" s="24">
        <f t="shared" si="326"/>
        <v>0.34322626898641301</v>
      </c>
      <c r="O65" s="37">
        <f t="shared" si="326"/>
        <v>0.34692607682615811</v>
      </c>
      <c r="P65" s="37">
        <f t="shared" si="326"/>
        <v>0.36211606917191647</v>
      </c>
      <c r="Q65" s="15">
        <f t="shared" si="326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27">SUM(U62/U63)</f>
        <v>0.36407533990547847</v>
      </c>
      <c r="V65" s="15">
        <f t="shared" si="327"/>
        <v>0.37370291341506817</v>
      </c>
      <c r="W65" s="15">
        <f t="shared" si="327"/>
        <v>0.37630524367656559</v>
      </c>
      <c r="X65" s="15">
        <f t="shared" si="327"/>
        <v>0.38514315485294093</v>
      </c>
      <c r="Y65" s="15">
        <f t="shared" si="327"/>
        <v>0.40597689253241792</v>
      </c>
      <c r="Z65" s="24">
        <f t="shared" si="327"/>
        <v>0.40956585743635271</v>
      </c>
      <c r="AA65" s="15">
        <f t="shared" ref="AA65:AF65" si="328">SUM(AA62/AA63)</f>
        <v>0.41912696973642122</v>
      </c>
      <c r="AB65" s="15">
        <f t="shared" si="328"/>
        <v>0.41960736546255795</v>
      </c>
      <c r="AC65" s="15">
        <f t="shared" si="328"/>
        <v>0.42522524577425513</v>
      </c>
      <c r="AD65" s="15">
        <f t="shared" si="328"/>
        <v>0.44115930953924437</v>
      </c>
      <c r="AE65" s="15">
        <f t="shared" si="328"/>
        <v>0.44045183510509245</v>
      </c>
      <c r="AF65" s="15">
        <f t="shared" si="328"/>
        <v>0.46569466837023893</v>
      </c>
      <c r="AG65" s="15">
        <f t="shared" ref="AG65:AL65" si="329">SUM(AG62/AG63)</f>
        <v>0.47047189102775816</v>
      </c>
      <c r="AH65" s="15">
        <f t="shared" si="329"/>
        <v>0.48109182313892318</v>
      </c>
      <c r="AI65" s="15">
        <f t="shared" si="329"/>
        <v>0.49454253949950355</v>
      </c>
      <c r="AJ65" s="15">
        <f t="shared" si="329"/>
        <v>0.50273914978485168</v>
      </c>
      <c r="AK65" s="15">
        <f t="shared" si="329"/>
        <v>0.50889049365326622</v>
      </c>
      <c r="AL65" s="24">
        <f t="shared" si="329"/>
        <v>0.50852405964535319</v>
      </c>
      <c r="AM65" s="15">
        <f t="shared" ref="AM65:AR65" si="330">SUM(AM62/AM63)</f>
        <v>0.51221814108406405</v>
      </c>
      <c r="AN65" s="15">
        <f t="shared" si="330"/>
        <v>0.52604352885891958</v>
      </c>
      <c r="AO65" s="15">
        <f t="shared" si="330"/>
        <v>0.54933964198786189</v>
      </c>
      <c r="AP65" s="15">
        <f t="shared" si="330"/>
        <v>0.55710842501499214</v>
      </c>
      <c r="AQ65" s="15">
        <f t="shared" si="330"/>
        <v>0.56779424034723758</v>
      </c>
      <c r="AR65" s="15">
        <f t="shared" si="330"/>
        <v>0.57424702901966085</v>
      </c>
      <c r="AS65" s="15">
        <f t="shared" ref="AS65:AX65" si="331">SUM(AS62/AS63)</f>
        <v>0.57736958763042678</v>
      </c>
      <c r="AT65" s="15">
        <f t="shared" si="331"/>
        <v>0.59397241998310413</v>
      </c>
      <c r="AU65" s="15">
        <f t="shared" si="331"/>
        <v>0.60701879560116057</v>
      </c>
      <c r="AV65" s="15">
        <f t="shared" si="331"/>
        <v>0.60366355091261381</v>
      </c>
      <c r="AW65" s="15">
        <f t="shared" si="331"/>
        <v>0.60621047696178521</v>
      </c>
      <c r="AX65" s="24">
        <f t="shared" si="331"/>
        <v>0.59881909005695644</v>
      </c>
      <c r="AY65" s="15">
        <f t="shared" ref="AY65:BD65" si="332">SUM(AY62/AY63)</f>
        <v>0.59544007830031365</v>
      </c>
      <c r="AZ65" s="15">
        <f t="shared" si="332"/>
        <v>0.59395596744983048</v>
      </c>
      <c r="BA65" s="15">
        <f t="shared" si="332"/>
        <v>0.59398424658315385</v>
      </c>
      <c r="BB65" s="15">
        <f t="shared" si="332"/>
        <v>0.59271040820802745</v>
      </c>
      <c r="BC65" s="15">
        <f t="shared" si="332"/>
        <v>0.59010841728123442</v>
      </c>
      <c r="BD65" s="15">
        <f t="shared" si="332"/>
        <v>0.5930680416876174</v>
      </c>
      <c r="BE65" s="15">
        <f t="shared" ref="BE65:BP65" si="333">SUM(BE62/BE63)</f>
        <v>0.5962257136890462</v>
      </c>
      <c r="BF65" s="15">
        <f t="shared" si="333"/>
        <v>0.5886381528194411</v>
      </c>
      <c r="BG65" s="15">
        <f t="shared" si="333"/>
        <v>0.59555248429808461</v>
      </c>
      <c r="BH65" s="15">
        <f t="shared" si="333"/>
        <v>0.59888992068302838</v>
      </c>
      <c r="BI65" s="15">
        <f t="shared" si="333"/>
        <v>0.6053971284918781</v>
      </c>
      <c r="BJ65" s="24">
        <f t="shared" si="333"/>
        <v>0.61140681067553859</v>
      </c>
      <c r="BK65" s="15">
        <f t="shared" si="333"/>
        <v>0.60663312865495356</v>
      </c>
      <c r="BL65" s="15">
        <f t="shared" si="333"/>
        <v>0.60528246563216404</v>
      </c>
      <c r="BM65" s="15">
        <f t="shared" si="333"/>
        <v>0.61034191729838938</v>
      </c>
      <c r="BN65" s="15">
        <f t="shared" si="333"/>
        <v>0.6116134962647003</v>
      </c>
      <c r="BO65" s="15">
        <f t="shared" si="333"/>
        <v>0.61192851540577786</v>
      </c>
      <c r="BP65" s="15">
        <f t="shared" si="333"/>
        <v>0.60601508228156464</v>
      </c>
      <c r="BQ65" s="15">
        <f t="shared" ref="BQ65:CB65" si="334">SUM(BQ62/BQ63)</f>
        <v>0.60157684561711755</v>
      </c>
      <c r="BR65" s="15">
        <f t="shared" si="334"/>
        <v>0.59823931495808957</v>
      </c>
      <c r="BS65" s="15">
        <f t="shared" si="334"/>
        <v>0.59704646025866048</v>
      </c>
      <c r="BT65" s="15">
        <f t="shared" si="334"/>
        <v>0.59973530042325929</v>
      </c>
      <c r="BU65" s="15">
        <f t="shared" si="334"/>
        <v>0.60312983777520623</v>
      </c>
      <c r="BV65" s="24">
        <f t="shared" si="334"/>
        <v>0.60378862107693254</v>
      </c>
      <c r="BW65" s="15">
        <f t="shared" si="334"/>
        <v>0.60362398275175366</v>
      </c>
      <c r="BX65" s="15">
        <f t="shared" si="334"/>
        <v>0.60089974588868411</v>
      </c>
      <c r="BY65" s="15">
        <f t="shared" si="334"/>
        <v>0.60801793301015916</v>
      </c>
      <c r="BZ65" s="15">
        <f t="shared" si="334"/>
        <v>0.61035722478361798</v>
      </c>
      <c r="CA65" s="15">
        <f t="shared" si="334"/>
        <v>0.60938343877572632</v>
      </c>
      <c r="CB65" s="15">
        <f t="shared" si="334"/>
        <v>0.61052215434161594</v>
      </c>
      <c r="CC65" s="15">
        <f t="shared" ref="CC65:CH65" si="335">SUM(CC62/CC63)</f>
        <v>0.60936930804012268</v>
      </c>
      <c r="CD65" s="15">
        <f t="shared" si="335"/>
        <v>0.60912116873701139</v>
      </c>
      <c r="CE65" s="15">
        <f t="shared" si="335"/>
        <v>0.6113177572074826</v>
      </c>
      <c r="CF65" s="15">
        <f t="shared" si="335"/>
        <v>0.59990162005168135</v>
      </c>
      <c r="CG65" s="15">
        <f t="shared" si="335"/>
        <v>0.61572322905240418</v>
      </c>
      <c r="CH65" s="15">
        <f t="shared" si="335"/>
        <v>0.61632283355254736</v>
      </c>
      <c r="CI65" s="250">
        <f t="shared" ref="CI65:DJ65" si="336">SUM(CI62/CI63)</f>
        <v>0.61707531429555762</v>
      </c>
      <c r="CJ65" s="245">
        <f t="shared" si="336"/>
        <v>0.62135728613865637</v>
      </c>
      <c r="CK65" s="245">
        <f t="shared" si="336"/>
        <v>0.63282697350887385</v>
      </c>
      <c r="CL65" s="245">
        <f t="shared" si="336"/>
        <v>0.6370930685331313</v>
      </c>
      <c r="CM65" s="245">
        <f t="shared" si="336"/>
        <v>0.64553941043599672</v>
      </c>
      <c r="CN65" s="245">
        <f t="shared" si="336"/>
        <v>0.65531998937806391</v>
      </c>
      <c r="CO65" s="245">
        <f t="shared" si="336"/>
        <v>0.67065949082765386</v>
      </c>
      <c r="CP65" s="245">
        <f t="shared" si="336"/>
        <v>0.68433389627052854</v>
      </c>
      <c r="CQ65" s="245">
        <f t="shared" si="336"/>
        <v>0.69786579234361545</v>
      </c>
      <c r="CR65" s="245">
        <f t="shared" si="336"/>
        <v>0.70845409740160736</v>
      </c>
      <c r="CS65" s="245">
        <f t="shared" si="336"/>
        <v>0.71150259615442413</v>
      </c>
      <c r="CT65" s="246">
        <f t="shared" si="336"/>
        <v>0.71402548339422789</v>
      </c>
      <c r="CU65" s="245">
        <f t="shared" si="336"/>
        <v>0.70802341187234885</v>
      </c>
      <c r="CV65" s="245">
        <f t="shared" si="336"/>
        <v>0.71769287226023137</v>
      </c>
      <c r="CW65" s="245">
        <f t="shared" si="336"/>
        <v>0.72506375422134461</v>
      </c>
      <c r="CX65" s="245">
        <f t="shared" si="336"/>
        <v>0.72554326986424078</v>
      </c>
      <c r="CY65" s="245">
        <f t="shared" si="336"/>
        <v>0.72881930434168463</v>
      </c>
      <c r="CZ65" s="245">
        <f t="shared" si="336"/>
        <v>0.72898117210175251</v>
      </c>
      <c r="DA65" s="245">
        <f t="shared" si="336"/>
        <v>0.72962451283344054</v>
      </c>
      <c r="DB65" s="245">
        <f t="shared" si="336"/>
        <v>0.73237644539818758</v>
      </c>
      <c r="DC65" s="245">
        <f t="shared" si="336"/>
        <v>0.73411591035051471</v>
      </c>
      <c r="DD65" s="245">
        <f t="shared" si="336"/>
        <v>0.7380797037160336</v>
      </c>
      <c r="DE65" s="245">
        <f t="shared" si="336"/>
        <v>0.74319603959050984</v>
      </c>
      <c r="DF65" s="246">
        <f t="shared" si="336"/>
        <v>0.74476616566201259</v>
      </c>
      <c r="DG65" s="245">
        <f t="shared" si="336"/>
        <v>0.73972967750761709</v>
      </c>
      <c r="DH65" s="245">
        <f t="shared" si="336"/>
        <v>0.74733334580642874</v>
      </c>
      <c r="DI65" s="245">
        <f t="shared" si="336"/>
        <v>0.75337581366909712</v>
      </c>
      <c r="DJ65" s="245">
        <f t="shared" si="336"/>
        <v>0.7556467729211449</v>
      </c>
      <c r="DK65" s="245">
        <f t="shared" ref="DK65:DU65" si="337">SUM(DK62/DK63)</f>
        <v>0.76077510432532169</v>
      </c>
      <c r="DL65" s="245">
        <f t="shared" si="337"/>
        <v>0.76592622319779835</v>
      </c>
      <c r="DM65" s="245">
        <f t="shared" si="337"/>
        <v>0.75817250531528546</v>
      </c>
      <c r="DN65" s="245">
        <f t="shared" si="337"/>
        <v>0.75545457044217901</v>
      </c>
      <c r="DO65" s="245">
        <f t="shared" si="337"/>
        <v>0.75608201478869241</v>
      </c>
      <c r="DP65" s="245">
        <f t="shared" si="337"/>
        <v>0.75577599101968573</v>
      </c>
      <c r="DQ65" s="245">
        <f t="shared" si="337"/>
        <v>0.75725673120951231</v>
      </c>
      <c r="DR65" s="245">
        <f t="shared" si="337"/>
        <v>0.75688944127168123</v>
      </c>
      <c r="DS65" s="245">
        <f t="shared" si="337"/>
        <v>0.75274348751801934</v>
      </c>
      <c r="DT65" s="245">
        <f t="shared" si="337"/>
        <v>0.75165664683290001</v>
      </c>
      <c r="DU65" s="245">
        <f t="shared" si="337"/>
        <v>0.75240769928427564</v>
      </c>
      <c r="DV65" s="357">
        <f t="shared" ref="DV65:FK65" si="338">SUM(DV62/DV63)</f>
        <v>0.75280491248537462</v>
      </c>
      <c r="DW65" s="357">
        <f t="shared" si="338"/>
        <v>0.75188015458526836</v>
      </c>
      <c r="DX65" s="357">
        <f t="shared" si="338"/>
        <v>0.75339624400437566</v>
      </c>
      <c r="DY65" s="357">
        <f t="shared" si="338"/>
        <v>0.75387481009688173</v>
      </c>
      <c r="DZ65" s="357">
        <f t="shared" si="338"/>
        <v>0.75157290090390727</v>
      </c>
      <c r="EA65" s="357">
        <f t="shared" si="338"/>
        <v>0.74282275207780202</v>
      </c>
      <c r="EB65" s="357">
        <f t="shared" si="338"/>
        <v>0.73749353417527386</v>
      </c>
      <c r="EC65" s="357">
        <f t="shared" si="338"/>
        <v>0.73406738004395433</v>
      </c>
      <c r="ED65" s="357">
        <f t="shared" si="338"/>
        <v>0.7336808925512861</v>
      </c>
      <c r="EE65" s="357">
        <f t="shared" si="338"/>
        <v>0.73564453174804423</v>
      </c>
      <c r="EF65" s="357">
        <f t="shared" si="338"/>
        <v>0.74940460271528553</v>
      </c>
      <c r="EG65" s="357">
        <f t="shared" si="338"/>
        <v>0.75032182382051238</v>
      </c>
      <c r="EH65" s="357">
        <f t="shared" si="338"/>
        <v>0.75237834234199041</v>
      </c>
      <c r="EI65" s="357">
        <f t="shared" si="338"/>
        <v>0.75320770726915065</v>
      </c>
      <c r="EJ65" s="357">
        <f t="shared" si="338"/>
        <v>0.75807558013040433</v>
      </c>
      <c r="EK65" s="357">
        <f t="shared" si="338"/>
        <v>0.76496686139102077</v>
      </c>
      <c r="EL65" s="357">
        <f t="shared" si="338"/>
        <v>0.76631854238667541</v>
      </c>
      <c r="EM65" s="357">
        <f t="shared" si="338"/>
        <v>0.76643485441972781</v>
      </c>
      <c r="EN65" s="357">
        <f t="shared" si="338"/>
        <v>0.76706759959410076</v>
      </c>
      <c r="EO65" s="357">
        <f t="shared" si="338"/>
        <v>0.76499325038362376</v>
      </c>
      <c r="EP65" s="357">
        <f t="shared" si="338"/>
        <v>0.76711860378113517</v>
      </c>
      <c r="EQ65" s="357">
        <f t="shared" si="338"/>
        <v>0.76377475696592401</v>
      </c>
      <c r="ER65" s="357">
        <f t="shared" si="338"/>
        <v>0.77824267418696125</v>
      </c>
      <c r="ES65" s="357">
        <f t="shared" si="338"/>
        <v>0.78664096456225707</v>
      </c>
      <c r="ET65" s="357">
        <f t="shared" si="338"/>
        <v>0.79248377529087244</v>
      </c>
      <c r="EU65" s="357">
        <f t="shared" si="338"/>
        <v>0.78862218126392447</v>
      </c>
      <c r="EV65" s="357">
        <f t="shared" si="338"/>
        <v>0.79074648795383673</v>
      </c>
      <c r="EW65" s="357">
        <f t="shared" si="338"/>
        <v>0.78937755212227345</v>
      </c>
      <c r="EX65" s="357">
        <f t="shared" si="338"/>
        <v>0.78601034227757238</v>
      </c>
      <c r="EY65" s="357">
        <f t="shared" si="338"/>
        <v>0.787448817049622</v>
      </c>
      <c r="EZ65" s="357">
        <f t="shared" si="338"/>
        <v>0.78650547340678811</v>
      </c>
      <c r="FA65" s="357">
        <f t="shared" si="338"/>
        <v>0.78699882224933504</v>
      </c>
      <c r="FB65" s="357">
        <f t="shared" si="338"/>
        <v>0.78847709988050463</v>
      </c>
      <c r="FC65" s="357">
        <f t="shared" si="338"/>
        <v>0.78721989752201316</v>
      </c>
      <c r="FD65" s="357">
        <f t="shared" si="338"/>
        <v>0.79025811152533487</v>
      </c>
      <c r="FE65" s="357">
        <f t="shared" si="338"/>
        <v>0.79278426515286649</v>
      </c>
      <c r="FF65" s="357">
        <f t="shared" si="338"/>
        <v>0.80045415914814166</v>
      </c>
      <c r="FG65" s="357">
        <f t="shared" si="338"/>
        <v>0.79625798867940811</v>
      </c>
      <c r="FH65" s="357">
        <f t="shared" si="338"/>
        <v>0.7983742275360759</v>
      </c>
      <c r="FI65" s="357">
        <f t="shared" si="338"/>
        <v>0.79887096086339915</v>
      </c>
      <c r="FJ65" s="357">
        <f t="shared" si="338"/>
        <v>0.79690979496908254</v>
      </c>
      <c r="FK65" s="357">
        <f t="shared" si="338"/>
        <v>0.80823698314125125</v>
      </c>
    </row>
    <row r="66" spans="2:167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67" ht="13.5" customHeight="1" x14ac:dyDescent="0.25">
      <c r="B67" s="3" t="s">
        <v>22</v>
      </c>
      <c r="C67" s="32">
        <f t="shared" ref="C67:AZ67" si="339">SUM(1000*(C63))/C18</f>
        <v>7904.7758329649132</v>
      </c>
      <c r="D67" s="32">
        <f t="shared" si="339"/>
        <v>8336.9692008595102</v>
      </c>
      <c r="E67" s="32">
        <f t="shared" si="339"/>
        <v>9370.0397798432805</v>
      </c>
      <c r="F67" s="32">
        <f t="shared" si="339"/>
        <v>9684.2398476000362</v>
      </c>
      <c r="G67" s="32">
        <f t="shared" si="339"/>
        <v>10680.001624415927</v>
      </c>
      <c r="H67" s="32">
        <f t="shared" si="339"/>
        <v>11114.794674667166</v>
      </c>
      <c r="I67" s="32">
        <f t="shared" si="339"/>
        <v>11587.706419452717</v>
      </c>
      <c r="J67" s="32">
        <f t="shared" si="339"/>
        <v>11972.744408131099</v>
      </c>
      <c r="K67" s="32">
        <f t="shared" si="339"/>
        <v>12010.905320241036</v>
      </c>
      <c r="L67" s="32">
        <f t="shared" si="339"/>
        <v>11422.735937557256</v>
      </c>
      <c r="M67" s="32">
        <f t="shared" si="339"/>
        <v>9792.5708934453887</v>
      </c>
      <c r="N67" s="54">
        <f t="shared" si="339"/>
        <v>9263.7419321072757</v>
      </c>
      <c r="O67" s="32">
        <f t="shared" si="339"/>
        <v>10145.443041587776</v>
      </c>
      <c r="P67" s="32">
        <f t="shared" si="339"/>
        <v>9975.9879350566716</v>
      </c>
      <c r="Q67" s="32">
        <f t="shared" si="339"/>
        <v>9690.5409884277306</v>
      </c>
      <c r="R67" s="32">
        <f t="shared" si="339"/>
        <v>9079.6726086073522</v>
      </c>
      <c r="S67" s="32">
        <f t="shared" si="339"/>
        <v>10263.825150219736</v>
      </c>
      <c r="T67" s="32">
        <f t="shared" si="339"/>
        <v>11397.156251853134</v>
      </c>
      <c r="U67" s="32">
        <f t="shared" si="339"/>
        <v>11712.198802297264</v>
      </c>
      <c r="V67" s="32">
        <f t="shared" si="339"/>
        <v>11790.967480931296</v>
      </c>
      <c r="W67" s="32">
        <f t="shared" si="339"/>
        <v>12118.666918721445</v>
      </c>
      <c r="X67" s="32">
        <f t="shared" si="339"/>
        <v>10915.331712226154</v>
      </c>
      <c r="Y67" s="32">
        <f t="shared" si="339"/>
        <v>10350.55143430227</v>
      </c>
      <c r="Z67" s="54">
        <f t="shared" si="339"/>
        <v>9635.3602310702408</v>
      </c>
      <c r="AA67" s="32">
        <f t="shared" si="339"/>
        <v>9594.7624498621353</v>
      </c>
      <c r="AB67" s="32">
        <f t="shared" si="339"/>
        <v>9372.6987392591782</v>
      </c>
      <c r="AC67" s="32">
        <f t="shared" si="339"/>
        <v>9196.3802497885081</v>
      </c>
      <c r="AD67" s="32">
        <f t="shared" si="339"/>
        <v>9620.2399699188172</v>
      </c>
      <c r="AE67" s="32">
        <f t="shared" si="339"/>
        <v>9653.0712447514561</v>
      </c>
      <c r="AF67" s="32">
        <f t="shared" si="339"/>
        <v>10723.999469786839</v>
      </c>
      <c r="AG67" s="32">
        <f t="shared" si="339"/>
        <v>11543.764777503726</v>
      </c>
      <c r="AH67" s="32">
        <f t="shared" si="339"/>
        <v>11740.648516884834</v>
      </c>
      <c r="AI67" s="32">
        <f t="shared" si="339"/>
        <v>11884.25548229483</v>
      </c>
      <c r="AJ67" s="32">
        <f t="shared" si="339"/>
        <v>11572.611170597984</v>
      </c>
      <c r="AK67" s="32">
        <f t="shared" si="339"/>
        <v>10590.791780360003</v>
      </c>
      <c r="AL67" s="54">
        <f t="shared" si="339"/>
        <v>9677.6402446070042</v>
      </c>
      <c r="AM67" s="32">
        <f t="shared" si="339"/>
        <v>10016.50114029939</v>
      </c>
      <c r="AN67" s="32">
        <f t="shared" si="339"/>
        <v>9419.3484973333216</v>
      </c>
      <c r="AO67" s="32">
        <f t="shared" si="339"/>
        <v>9188.613296580932</v>
      </c>
      <c r="AP67" s="32">
        <f t="shared" si="339"/>
        <v>9485.2380068172461</v>
      </c>
      <c r="AQ67" s="32">
        <f t="shared" si="339"/>
        <v>9570.210311181434</v>
      </c>
      <c r="AR67" s="32">
        <f t="shared" si="339"/>
        <v>10795.953623264597</v>
      </c>
      <c r="AS67" s="32">
        <f t="shared" si="339"/>
        <v>12175.200364735807</v>
      </c>
      <c r="AT67" s="32">
        <f t="shared" si="339"/>
        <v>11750.852946927071</v>
      </c>
      <c r="AU67" s="32">
        <f t="shared" si="339"/>
        <v>12138.05912981548</v>
      </c>
      <c r="AV67" s="32">
        <f t="shared" si="339"/>
        <v>11906.065222586745</v>
      </c>
      <c r="AW67" s="32">
        <f t="shared" si="339"/>
        <v>10113.347180854973</v>
      </c>
      <c r="AX67" s="54">
        <f t="shared" si="339"/>
        <v>9746.352905659096</v>
      </c>
      <c r="AY67" s="32">
        <f t="shared" si="339"/>
        <v>9507.5495500881916</v>
      </c>
      <c r="AZ67" s="32">
        <f t="shared" si="339"/>
        <v>9149.4695943444312</v>
      </c>
      <c r="BA67" s="32">
        <f t="shared" ref="BA67:BG67" si="340">SUM(1000*(BA63))/BA18</f>
        <v>9153.308679115542</v>
      </c>
      <c r="BB67" s="32">
        <f t="shared" si="340"/>
        <v>9602.2794051413148</v>
      </c>
      <c r="BC67" s="32">
        <f t="shared" si="340"/>
        <v>10331.595342875455</v>
      </c>
      <c r="BD67" s="32">
        <f t="shared" si="340"/>
        <v>11146.704713267369</v>
      </c>
      <c r="BE67" s="32">
        <f t="shared" si="340"/>
        <v>11478.192962802657</v>
      </c>
      <c r="BF67" s="32">
        <f t="shared" si="340"/>
        <v>11699.679994219579</v>
      </c>
      <c r="BG67" s="32">
        <f t="shared" si="340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41">SUM(1000*(BK63))/BK18</f>
        <v>9593.5528768009262</v>
      </c>
      <c r="BL67" s="32">
        <f t="shared" si="341"/>
        <v>9686.9956788526688</v>
      </c>
      <c r="BM67" s="32">
        <f t="shared" si="341"/>
        <v>9184.632851528957</v>
      </c>
      <c r="BN67" s="32">
        <f t="shared" si="341"/>
        <v>9419.758973103897</v>
      </c>
      <c r="BO67" s="32">
        <f t="shared" si="341"/>
        <v>9807.9551575545374</v>
      </c>
      <c r="BP67" s="32">
        <f t="shared" si="341"/>
        <v>10739.581408630507</v>
      </c>
      <c r="BQ67" s="32">
        <f t="shared" si="341"/>
        <v>11574.032640278676</v>
      </c>
      <c r="BR67" s="32">
        <f t="shared" si="341"/>
        <v>11478.249091643116</v>
      </c>
      <c r="BS67" s="32">
        <f t="shared" si="341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42">SUM(1000*(BW63))/BW18</f>
        <v>9708.2545296806693</v>
      </c>
      <c r="BX67" s="32">
        <f t="shared" si="342"/>
        <v>9425.2174747318841</v>
      </c>
      <c r="BY67" s="32">
        <f t="shared" si="342"/>
        <v>9068.2707073395959</v>
      </c>
      <c r="BZ67" s="32">
        <f t="shared" si="342"/>
        <v>9597.3966647898524</v>
      </c>
      <c r="CA67" s="32">
        <f t="shared" si="342"/>
        <v>9836.8604098959768</v>
      </c>
      <c r="CB67" s="32">
        <f t="shared" si="342"/>
        <v>11158.771941374458</v>
      </c>
      <c r="CC67" s="32">
        <f t="shared" ref="CC67:CH67" si="343">SUM(1000*(CC63))/CC18</f>
        <v>11768.365973223481</v>
      </c>
      <c r="CD67" s="32">
        <f t="shared" si="343"/>
        <v>11941.892941982547</v>
      </c>
      <c r="CE67" s="32">
        <f t="shared" si="343"/>
        <v>11819.894577939534</v>
      </c>
      <c r="CF67" s="32">
        <f t="shared" si="343"/>
        <v>6811.8827770671014</v>
      </c>
      <c r="CG67" s="32">
        <f t="shared" si="343"/>
        <v>11668.973734919755</v>
      </c>
      <c r="CH67" s="32">
        <f t="shared" si="343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44">SUM(1000*(CL63))/CL18</f>
        <v>9053.2241567593192</v>
      </c>
      <c r="CM67" s="69">
        <f t="shared" si="344"/>
        <v>9691.2801757168199</v>
      </c>
      <c r="CN67" s="69">
        <f t="shared" si="344"/>
        <v>10737.134164854551</v>
      </c>
      <c r="CO67" s="69">
        <f t="shared" si="344"/>
        <v>11726.215468815137</v>
      </c>
      <c r="CP67" s="69">
        <f t="shared" si="344"/>
        <v>12147.344601828216</v>
      </c>
      <c r="CQ67" s="69">
        <f t="shared" si="344"/>
        <v>11879.940529253014</v>
      </c>
      <c r="CR67" s="69">
        <f t="shared" si="344"/>
        <v>10890.337549304038</v>
      </c>
      <c r="CS67" s="69">
        <f t="shared" si="344"/>
        <v>9767.475525217802</v>
      </c>
      <c r="CT67" s="89">
        <f t="shared" si="344"/>
        <v>9201.806812860139</v>
      </c>
      <c r="CU67" s="69">
        <f t="shared" si="344"/>
        <v>9741.132896183768</v>
      </c>
      <c r="CV67" s="69">
        <f t="shared" si="344"/>
        <v>8993.4537665235912</v>
      </c>
      <c r="CW67" s="69">
        <f t="shared" si="344"/>
        <v>9232.1343988195658</v>
      </c>
      <c r="CX67" s="69">
        <f t="shared" si="344"/>
        <v>9194.7851509437787</v>
      </c>
      <c r="CY67" s="69">
        <f t="shared" si="344"/>
        <v>9272.0992857836936</v>
      </c>
      <c r="CZ67" s="69">
        <f t="shared" si="344"/>
        <v>10930.712373743499</v>
      </c>
      <c r="DA67" s="69">
        <f t="shared" si="344"/>
        <v>11658.412244864874</v>
      </c>
      <c r="DB67" s="69">
        <f t="shared" si="344"/>
        <v>11541.167379191571</v>
      </c>
      <c r="DC67" s="69">
        <f t="shared" si="344"/>
        <v>12146.636012872163</v>
      </c>
      <c r="DD67" s="69">
        <f t="shared" ref="DD67:DJ67" si="345">SUM(1000*(DD63))/DD18</f>
        <v>11219.885006759545</v>
      </c>
      <c r="DE67" s="69">
        <f t="shared" si="345"/>
        <v>9791.2505505250701</v>
      </c>
      <c r="DF67" s="89">
        <f t="shared" si="345"/>
        <v>9384.1909117328905</v>
      </c>
      <c r="DG67" s="69">
        <f t="shared" si="345"/>
        <v>9488.857482664087</v>
      </c>
      <c r="DH67" s="69">
        <f t="shared" si="345"/>
        <v>9102.9403784189744</v>
      </c>
      <c r="DI67" s="69">
        <f t="shared" si="345"/>
        <v>9123.8362020247696</v>
      </c>
      <c r="DJ67" s="69">
        <f t="shared" si="345"/>
        <v>9445.4635491731897</v>
      </c>
      <c r="DK67" s="69">
        <f t="shared" ref="DK67:FK67" si="346">SUM(1000*(DK63))/DK18</f>
        <v>10189.660566682403</v>
      </c>
      <c r="DL67" s="69">
        <f t="shared" si="346"/>
        <v>10995.616199287577</v>
      </c>
      <c r="DM67" s="69">
        <f t="shared" si="346"/>
        <v>12122.758850024493</v>
      </c>
      <c r="DN67" s="69">
        <f t="shared" si="346"/>
        <v>11816.014429348688</v>
      </c>
      <c r="DO67" s="69">
        <f t="shared" si="346"/>
        <v>12560.319240587742</v>
      </c>
      <c r="DP67" s="69">
        <f t="shared" si="346"/>
        <v>11477.1321589045</v>
      </c>
      <c r="DQ67" s="69">
        <f t="shared" si="346"/>
        <v>9862.6455467225205</v>
      </c>
      <c r="DR67" s="69">
        <f t="shared" si="346"/>
        <v>9523.8624600924068</v>
      </c>
      <c r="DS67" s="69">
        <f t="shared" si="346"/>
        <v>9556.0491459679615</v>
      </c>
      <c r="DT67" s="69">
        <f t="shared" si="346"/>
        <v>8959.6588635652352</v>
      </c>
      <c r="DU67" s="69">
        <f t="shared" si="346"/>
        <v>8924.9723196234499</v>
      </c>
      <c r="DV67" s="359">
        <f t="shared" si="346"/>
        <v>9645.6458557376791</v>
      </c>
      <c r="DW67" s="359">
        <f t="shared" si="346"/>
        <v>9934.5953152304101</v>
      </c>
      <c r="DX67" s="359">
        <f t="shared" si="346"/>
        <v>11039.564587150944</v>
      </c>
      <c r="DY67" s="359">
        <f t="shared" si="346"/>
        <v>11192.535001409966</v>
      </c>
      <c r="DZ67" s="359">
        <f t="shared" si="346"/>
        <v>11226.754687596371</v>
      </c>
      <c r="EA67" s="359">
        <f t="shared" si="346"/>
        <v>11884.644799780288</v>
      </c>
      <c r="EB67" s="359">
        <f t="shared" si="346"/>
        <v>10766.174467887999</v>
      </c>
      <c r="EC67" s="359">
        <f t="shared" si="346"/>
        <v>10086.809275870633</v>
      </c>
      <c r="ED67" s="359">
        <f t="shared" si="346"/>
        <v>9491.4592851279995</v>
      </c>
      <c r="EE67" s="359">
        <f t="shared" si="346"/>
        <v>9371.2740996233752</v>
      </c>
      <c r="EF67" s="359">
        <f t="shared" si="346"/>
        <v>9199.1402060100445</v>
      </c>
      <c r="EG67" s="359">
        <f t="shared" si="346"/>
        <v>8553.1987529649923</v>
      </c>
      <c r="EH67" s="359">
        <f t="shared" si="346"/>
        <v>8953.9185609773922</v>
      </c>
      <c r="EI67" s="359">
        <f t="shared" si="346"/>
        <v>9399.8628084988995</v>
      </c>
      <c r="EJ67" s="359">
        <f t="shared" si="346"/>
        <v>10421.697145431213</v>
      </c>
      <c r="EK67" s="359">
        <f t="shared" si="346"/>
        <v>11456.911419423692</v>
      </c>
      <c r="EL67" s="359">
        <f t="shared" si="346"/>
        <v>11611.673404011899</v>
      </c>
      <c r="EM67" s="359">
        <f t="shared" si="346"/>
        <v>11802.741104172861</v>
      </c>
      <c r="EN67" s="359">
        <f t="shared" si="346"/>
        <v>11243.589066666667</v>
      </c>
      <c r="EO67" s="359">
        <f t="shared" si="346"/>
        <v>9403.3373621060964</v>
      </c>
      <c r="EP67" s="359">
        <f t="shared" si="346"/>
        <v>9241.6950936481317</v>
      </c>
      <c r="EQ67" s="359">
        <f t="shared" si="346"/>
        <v>9845.9023729790606</v>
      </c>
      <c r="ER67" s="359">
        <f t="shared" si="346"/>
        <v>9389.6949080471986</v>
      </c>
      <c r="ES67" s="359">
        <f t="shared" si="346"/>
        <v>9013.219046970522</v>
      </c>
      <c r="ET67" s="359">
        <f t="shared" si="346"/>
        <v>8707.1553047012567</v>
      </c>
      <c r="EU67" s="359">
        <f t="shared" si="346"/>
        <v>9573.7574002331967</v>
      </c>
      <c r="EV67" s="359">
        <f t="shared" si="346"/>
        <v>10257.178497903737</v>
      </c>
      <c r="EW67" s="359">
        <f t="shared" si="346"/>
        <v>11130.640359505342</v>
      </c>
      <c r="EX67" s="359">
        <f t="shared" si="346"/>
        <v>11535.605243794391</v>
      </c>
      <c r="EY67" s="359">
        <f t="shared" si="346"/>
        <v>11770.650211866789</v>
      </c>
      <c r="EZ67" s="359">
        <f t="shared" si="346"/>
        <v>10917.798964297901</v>
      </c>
      <c r="FA67" s="359">
        <f t="shared" si="346"/>
        <v>10010.021799911157</v>
      </c>
      <c r="FB67" s="359">
        <f t="shared" si="346"/>
        <v>9019.6654255637295</v>
      </c>
      <c r="FC67" s="359">
        <f t="shared" si="346"/>
        <v>9494.0629719343888</v>
      </c>
      <c r="FD67" s="359">
        <f t="shared" si="346"/>
        <v>9286.1200162718742</v>
      </c>
      <c r="FE67" s="359">
        <f t="shared" si="346"/>
        <v>8954.6257345657395</v>
      </c>
      <c r="FF67" s="359">
        <f t="shared" si="346"/>
        <v>9437.9035742304422</v>
      </c>
      <c r="FG67" s="359">
        <f t="shared" si="346"/>
        <v>9546.0590552930571</v>
      </c>
      <c r="FH67" s="359">
        <f t="shared" si="346"/>
        <v>10340.431222122445</v>
      </c>
      <c r="FI67" s="359">
        <f t="shared" si="346"/>
        <v>11103.761916005076</v>
      </c>
      <c r="FJ67" s="359">
        <f t="shared" si="346"/>
        <v>11908.566193481518</v>
      </c>
      <c r="FK67" s="359">
        <f t="shared" si="346"/>
        <v>11503.439843978837</v>
      </c>
    </row>
    <row r="68" spans="2:167" s="345" customFormat="1" ht="13.2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67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67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67" s="387" customFormat="1" ht="13.5" hidden="1" customHeight="1" x14ac:dyDescent="0.25">
      <c r="B71" s="390" t="s">
        <v>1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</row>
    <row r="72" spans="2:167" s="387" customFormat="1" ht="13.5" hidden="1" customHeight="1" thickBot="1" x14ac:dyDescent="0.3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</row>
    <row r="73" spans="2:167" s="387" customFormat="1" ht="13.5" hidden="1" customHeight="1" thickTop="1" x14ac:dyDescent="0.25">
      <c r="B73" s="390" t="s">
        <v>9</v>
      </c>
      <c r="C73" s="397">
        <f t="shared" ref="C73:Q73" si="347">SUM(C71:C72)</f>
        <v>225783.15200000003</v>
      </c>
      <c r="D73" s="397">
        <f t="shared" si="347"/>
        <v>654146.51599999995</v>
      </c>
      <c r="E73" s="398">
        <f t="shared" si="347"/>
        <v>1121203.56</v>
      </c>
      <c r="F73" s="398">
        <f t="shared" si="347"/>
        <v>1471145.41</v>
      </c>
      <c r="G73" s="398">
        <f t="shared" si="347"/>
        <v>1611599.3149999999</v>
      </c>
      <c r="H73" s="398">
        <f t="shared" si="347"/>
        <v>1256811.8280000002</v>
      </c>
      <c r="I73" s="398">
        <f t="shared" si="347"/>
        <v>1852186.5500000003</v>
      </c>
      <c r="J73" s="398">
        <f t="shared" si="347"/>
        <v>1554725.1860000002</v>
      </c>
      <c r="K73" s="441">
        <f t="shared" si="347"/>
        <v>1698953.1780000001</v>
      </c>
      <c r="L73" s="398">
        <f t="shared" si="347"/>
        <v>1658721.3159999996</v>
      </c>
      <c r="M73" s="398">
        <f t="shared" si="347"/>
        <v>2324781.5779999997</v>
      </c>
      <c r="N73" s="399">
        <f t="shared" si="347"/>
        <v>1471594.69</v>
      </c>
      <c r="O73" s="441">
        <f t="shared" si="347"/>
        <v>1417666</v>
      </c>
      <c r="P73" s="441">
        <f t="shared" si="347"/>
        <v>1576212</v>
      </c>
      <c r="Q73" s="398">
        <f t="shared" si="347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48">SUM(U71:U72)</f>
        <v>1619182.79</v>
      </c>
      <c r="V73" s="398">
        <f t="shared" si="348"/>
        <v>1649884.6400000001</v>
      </c>
      <c r="W73" s="398">
        <f t="shared" si="348"/>
        <v>1765810.96</v>
      </c>
      <c r="X73" s="398">
        <f t="shared" si="348"/>
        <v>1633360.29</v>
      </c>
      <c r="Y73" s="398">
        <f t="shared" si="348"/>
        <v>1773457.6800000002</v>
      </c>
      <c r="Z73" s="442">
        <f t="shared" si="348"/>
        <v>1470694.5</v>
      </c>
      <c r="AA73" s="398">
        <f t="shared" ref="AA73:AF73" si="349">SUM(AA71:AA72)</f>
        <v>1694814.77</v>
      </c>
      <c r="AB73" s="398">
        <f t="shared" si="349"/>
        <v>1721930.3800000001</v>
      </c>
      <c r="AC73" s="398">
        <f t="shared" si="349"/>
        <v>1421937.97</v>
      </c>
      <c r="AD73" s="398">
        <f t="shared" si="349"/>
        <v>1845320.12</v>
      </c>
      <c r="AE73" s="398">
        <f t="shared" si="349"/>
        <v>1878589.7</v>
      </c>
      <c r="AF73" s="398">
        <f t="shared" si="349"/>
        <v>1870357.76</v>
      </c>
      <c r="AG73" s="398">
        <f t="shared" ref="AG73:AL73" si="350">SUM(AG71:AG72)</f>
        <v>1879602.21</v>
      </c>
      <c r="AH73" s="398">
        <f t="shared" si="350"/>
        <v>1956402.37</v>
      </c>
      <c r="AI73" s="400">
        <f t="shared" si="350"/>
        <v>1852524.66</v>
      </c>
      <c r="AJ73" s="400">
        <f t="shared" si="350"/>
        <v>1896871.7480000001</v>
      </c>
      <c r="AK73" s="400">
        <f t="shared" si="350"/>
        <v>1881440.2080000001</v>
      </c>
      <c r="AL73" s="399">
        <f t="shared" si="350"/>
        <v>1687835.176</v>
      </c>
      <c r="AM73" s="400">
        <f t="shared" ref="AM73:AR73" si="351">SUM(AM71:AM72)</f>
        <v>1803388.76</v>
      </c>
      <c r="AN73" s="400">
        <f t="shared" si="351"/>
        <v>1688978.9100000001</v>
      </c>
      <c r="AO73" s="400">
        <f t="shared" si="351"/>
        <v>1729896.6800000002</v>
      </c>
      <c r="AP73" s="400">
        <f t="shared" si="351"/>
        <v>1818682.6600000001</v>
      </c>
      <c r="AQ73" s="400">
        <f t="shared" si="351"/>
        <v>1646295.3399999999</v>
      </c>
      <c r="AR73" s="400">
        <f t="shared" si="351"/>
        <v>1687073.06</v>
      </c>
      <c r="AS73" s="400">
        <f t="shared" ref="AS73:AX73" si="352">SUM(AS71:AS72)</f>
        <v>1716745.96</v>
      </c>
      <c r="AT73" s="400">
        <f t="shared" si="352"/>
        <v>1735252.2599999998</v>
      </c>
      <c r="AU73" s="400">
        <f t="shared" si="352"/>
        <v>1788503.21</v>
      </c>
      <c r="AV73" s="400">
        <f t="shared" si="352"/>
        <v>1517629.2200000002</v>
      </c>
      <c r="AW73" s="400">
        <f t="shared" si="352"/>
        <v>1587357.75</v>
      </c>
      <c r="AX73" s="399">
        <f t="shared" si="352"/>
        <v>1655920.53</v>
      </c>
      <c r="AY73" s="400">
        <f t="shared" ref="AY73:BD73" si="353">SUM(AY71:AY72)</f>
        <v>1600638.19</v>
      </c>
      <c r="AZ73" s="400">
        <f t="shared" si="353"/>
        <v>1678164.27</v>
      </c>
      <c r="BA73" s="400">
        <f t="shared" si="353"/>
        <v>1774827.26</v>
      </c>
      <c r="BB73" s="400">
        <f t="shared" si="353"/>
        <v>2083086.96</v>
      </c>
      <c r="BC73" s="400">
        <f t="shared" si="353"/>
        <v>1861747.17</v>
      </c>
      <c r="BD73" s="400">
        <f t="shared" si="353"/>
        <v>1898210.39</v>
      </c>
      <c r="BE73" s="400">
        <f t="shared" ref="BE73:BJ73" si="354">SUM(BE71:BE72)</f>
        <v>2017769.8900000001</v>
      </c>
      <c r="BF73" s="400">
        <f t="shared" si="354"/>
        <v>1867869.91</v>
      </c>
      <c r="BG73" s="400">
        <f t="shared" si="354"/>
        <v>1944437.26</v>
      </c>
      <c r="BH73" s="400">
        <f t="shared" si="354"/>
        <v>1991095.78</v>
      </c>
      <c r="BI73" s="400">
        <f t="shared" si="354"/>
        <v>1688208.56</v>
      </c>
      <c r="BJ73" s="399">
        <f t="shared" si="354"/>
        <v>1656088.01</v>
      </c>
      <c r="BK73" s="400">
        <f t="shared" ref="BK73:BV73" si="355">SUM(BK71:BK72)</f>
        <v>1670120.61</v>
      </c>
      <c r="BL73" s="400">
        <f t="shared" si="355"/>
        <v>1660940.31</v>
      </c>
      <c r="BM73" s="400">
        <f t="shared" si="355"/>
        <v>1549203.83</v>
      </c>
      <c r="BN73" s="400">
        <f t="shared" si="355"/>
        <v>2026319</v>
      </c>
      <c r="BO73" s="400">
        <f t="shared" si="355"/>
        <v>1806033</v>
      </c>
      <c r="BP73" s="400">
        <f t="shared" si="355"/>
        <v>1890137</v>
      </c>
      <c r="BQ73" s="400">
        <f t="shared" si="355"/>
        <v>1995902.58</v>
      </c>
      <c r="BR73" s="400">
        <f t="shared" si="355"/>
        <v>1896284.19</v>
      </c>
      <c r="BS73" s="400">
        <f t="shared" si="355"/>
        <v>1872956.06</v>
      </c>
      <c r="BT73" s="400">
        <f t="shared" si="355"/>
        <v>1891375.66</v>
      </c>
      <c r="BU73" s="400">
        <f t="shared" si="355"/>
        <v>1839185.63</v>
      </c>
      <c r="BV73" s="399">
        <f t="shared" si="355"/>
        <v>1914830.9</v>
      </c>
      <c r="BW73" s="400">
        <f t="shared" ref="BW73:CB73" si="356">SUM(BW71:BW72)</f>
        <v>1675730.9100000001</v>
      </c>
      <c r="BX73" s="400">
        <f t="shared" si="356"/>
        <v>1657126.76</v>
      </c>
      <c r="BY73" s="400">
        <f t="shared" si="356"/>
        <v>1869468.81</v>
      </c>
      <c r="BZ73" s="400">
        <f t="shared" si="356"/>
        <v>1878267.96</v>
      </c>
      <c r="CA73" s="400">
        <f t="shared" si="356"/>
        <v>1801263.33</v>
      </c>
      <c r="CB73" s="400">
        <f t="shared" si="356"/>
        <v>1979402.25</v>
      </c>
      <c r="CC73" s="400">
        <f t="shared" ref="CC73:CH73" si="357">SUM(CC71:CC72)</f>
        <v>1852875.8</v>
      </c>
      <c r="CD73" s="400">
        <f t="shared" si="357"/>
        <v>1806418.53</v>
      </c>
      <c r="CE73" s="400">
        <f t="shared" si="357"/>
        <v>1850471.2599999998</v>
      </c>
      <c r="CF73" s="400">
        <f t="shared" si="357"/>
        <v>1204483.47</v>
      </c>
      <c r="CG73" s="400">
        <f t="shared" si="357"/>
        <v>1875202.08</v>
      </c>
      <c r="CH73" s="400">
        <f t="shared" si="357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58">SUM(CN71:CN72)</f>
        <v>1738031.3900000001</v>
      </c>
      <c r="CO73" s="398">
        <f t="shared" si="358"/>
        <v>1816865.51</v>
      </c>
      <c r="CP73" s="398">
        <f t="shared" si="358"/>
        <v>1876673.4700000002</v>
      </c>
      <c r="CQ73" s="398">
        <f t="shared" si="358"/>
        <v>1706943.4700000002</v>
      </c>
      <c r="CR73" s="398">
        <f t="shared" si="358"/>
        <v>1589684.95</v>
      </c>
      <c r="CS73" s="398">
        <f t="shared" si="358"/>
        <v>1708831.38</v>
      </c>
      <c r="CT73" s="399">
        <f t="shared" si="358"/>
        <v>1569756.91</v>
      </c>
      <c r="CU73" s="400">
        <f t="shared" ref="CU73:DJ73" si="359">SUM(CU71:CU72)</f>
        <v>1554424.91</v>
      </c>
      <c r="CV73" s="400">
        <f t="shared" si="359"/>
        <v>1430491.85</v>
      </c>
      <c r="CW73" s="400">
        <f t="shared" si="359"/>
        <v>1497728.26</v>
      </c>
      <c r="CX73" s="400">
        <f t="shared" si="359"/>
        <v>1717216.89</v>
      </c>
      <c r="CY73" s="400">
        <f t="shared" si="359"/>
        <v>1835536.1900000002</v>
      </c>
      <c r="CZ73" s="400">
        <f t="shared" si="359"/>
        <v>1606506.01</v>
      </c>
      <c r="DA73" s="400">
        <f t="shared" si="359"/>
        <v>1762287.52</v>
      </c>
      <c r="DB73" s="400">
        <f t="shared" si="359"/>
        <v>1782967.4300000002</v>
      </c>
      <c r="DC73" s="400">
        <f t="shared" si="359"/>
        <v>1735394.94</v>
      </c>
      <c r="DD73" s="400">
        <f t="shared" si="359"/>
        <v>1643912.28</v>
      </c>
      <c r="DE73" s="400">
        <f t="shared" si="359"/>
        <v>1626968.36</v>
      </c>
      <c r="DF73" s="399">
        <f t="shared" si="359"/>
        <v>1619218.5</v>
      </c>
      <c r="DG73" s="400">
        <f t="shared" si="359"/>
        <v>1673283.21</v>
      </c>
      <c r="DH73" s="400">
        <f t="shared" si="359"/>
        <v>1558918.1400000001</v>
      </c>
      <c r="DI73" s="400">
        <f t="shared" si="359"/>
        <v>1441935.82</v>
      </c>
      <c r="DJ73" s="400">
        <f t="shared" si="359"/>
        <v>1708419.7000000002</v>
      </c>
      <c r="DK73" s="400">
        <f t="shared" ref="DK73:FK73" si="360">SUM(DK71:DK72)</f>
        <v>1743437.01</v>
      </c>
      <c r="DL73" s="400">
        <f t="shared" si="360"/>
        <v>1749667.95</v>
      </c>
      <c r="DM73" s="400">
        <f t="shared" si="360"/>
        <v>1648149.88</v>
      </c>
      <c r="DN73" s="400">
        <f t="shared" si="360"/>
        <v>1627734.8150000002</v>
      </c>
      <c r="DO73" s="400">
        <f t="shared" si="360"/>
        <v>1680742.8499999999</v>
      </c>
      <c r="DP73" s="400">
        <f t="shared" si="360"/>
        <v>1741494.1199999999</v>
      </c>
      <c r="DQ73" s="400">
        <f t="shared" si="360"/>
        <v>1572143.47</v>
      </c>
      <c r="DR73" s="400">
        <f t="shared" si="360"/>
        <v>1591150.88</v>
      </c>
      <c r="DS73" s="400">
        <f t="shared" si="360"/>
        <v>1576866.59</v>
      </c>
      <c r="DT73" s="400">
        <f t="shared" si="360"/>
        <v>1574018.47</v>
      </c>
      <c r="DU73" s="400">
        <f t="shared" si="360"/>
        <v>1475455.9699999997</v>
      </c>
      <c r="DV73" s="402">
        <f t="shared" si="360"/>
        <v>1642446.9700000002</v>
      </c>
      <c r="DW73" s="402">
        <f t="shared" si="360"/>
        <v>1610490.65</v>
      </c>
      <c r="DX73" s="402">
        <f t="shared" si="360"/>
        <v>1655078.78</v>
      </c>
      <c r="DY73" s="402">
        <f t="shared" si="360"/>
        <v>1689407.2</v>
      </c>
      <c r="DZ73" s="402">
        <f t="shared" si="360"/>
        <v>1617065.885</v>
      </c>
      <c r="EA73" s="402">
        <f t="shared" si="360"/>
        <v>1734247.35</v>
      </c>
      <c r="EB73" s="402">
        <f t="shared" si="360"/>
        <v>1660905.6500000001</v>
      </c>
      <c r="EC73" s="402">
        <f t="shared" si="360"/>
        <v>1584362.33</v>
      </c>
      <c r="ED73" s="489">
        <f t="shared" si="360"/>
        <v>1512157.23</v>
      </c>
      <c r="EE73" s="489">
        <f t="shared" si="360"/>
        <v>1482540.48</v>
      </c>
      <c r="EF73" s="489">
        <f t="shared" si="360"/>
        <v>1546970.51</v>
      </c>
      <c r="EG73" s="489">
        <f t="shared" si="360"/>
        <v>1444705.98</v>
      </c>
      <c r="EH73" s="489">
        <f t="shared" si="360"/>
        <v>1732083.42</v>
      </c>
      <c r="EI73" s="489">
        <f t="shared" si="360"/>
        <v>1761784.96</v>
      </c>
      <c r="EJ73" s="489">
        <f t="shared" si="360"/>
        <v>1889836.8199999998</v>
      </c>
      <c r="EK73" s="489">
        <f t="shared" si="360"/>
        <v>1629385.7199999997</v>
      </c>
      <c r="EL73" s="489">
        <f t="shared" si="360"/>
        <v>1749442.6</v>
      </c>
      <c r="EM73" s="489">
        <f t="shared" si="360"/>
        <v>1841404.4499999997</v>
      </c>
      <c r="EN73" s="489">
        <f t="shared" si="360"/>
        <v>1661252.81</v>
      </c>
      <c r="EO73" s="489">
        <f t="shared" si="360"/>
        <v>1800075.92</v>
      </c>
      <c r="EP73" s="489">
        <f t="shared" si="360"/>
        <v>1737697.06</v>
      </c>
      <c r="EQ73" s="489">
        <f t="shared" si="360"/>
        <v>1580899.9</v>
      </c>
      <c r="ER73" s="489">
        <f t="shared" si="360"/>
        <v>1757773.26</v>
      </c>
      <c r="ES73" s="489">
        <f t="shared" si="360"/>
        <v>1598864.62</v>
      </c>
      <c r="ET73" s="489">
        <f t="shared" si="360"/>
        <v>1703225.3199999998</v>
      </c>
      <c r="EU73" s="489">
        <f t="shared" si="360"/>
        <v>1667060.85</v>
      </c>
      <c r="EV73" s="489">
        <f t="shared" si="360"/>
        <v>1919864.3800000001</v>
      </c>
      <c r="EW73" s="489">
        <f t="shared" si="360"/>
        <v>1818274.6800000002</v>
      </c>
      <c r="EX73" s="489">
        <f t="shared" si="360"/>
        <v>1927243.91</v>
      </c>
      <c r="EY73" s="489">
        <f t="shared" si="360"/>
        <v>1961025.86</v>
      </c>
      <c r="EZ73" s="489">
        <f t="shared" si="360"/>
        <v>1871797.9700000002</v>
      </c>
      <c r="FA73" s="489">
        <f t="shared" si="360"/>
        <v>1933164.1099999999</v>
      </c>
      <c r="FB73" s="489">
        <f t="shared" si="360"/>
        <v>1897059.7000000002</v>
      </c>
      <c r="FC73" s="489">
        <f t="shared" si="360"/>
        <v>1832730.16</v>
      </c>
      <c r="FD73" s="489">
        <f t="shared" si="360"/>
        <v>1538536.43</v>
      </c>
      <c r="FE73" s="489">
        <f t="shared" si="360"/>
        <v>1972971.73</v>
      </c>
      <c r="FF73" s="489">
        <f t="shared" si="360"/>
        <v>1761980.0399999998</v>
      </c>
      <c r="FG73" s="489">
        <f t="shared" si="360"/>
        <v>1847841.57</v>
      </c>
      <c r="FH73" s="489">
        <f t="shared" si="360"/>
        <v>2049846.7199999997</v>
      </c>
      <c r="FI73" s="489">
        <f t="shared" si="360"/>
        <v>1973952.2800000003</v>
      </c>
      <c r="FJ73" s="489">
        <f t="shared" si="360"/>
        <v>2106051.29</v>
      </c>
      <c r="FK73" s="489">
        <f t="shared" si="360"/>
        <v>1858728.98</v>
      </c>
    </row>
    <row r="74" spans="2:167" s="345" customFormat="1" ht="13.5" hidden="1" customHeight="1" x14ac:dyDescent="0.25">
      <c r="B74" s="443" t="s">
        <v>10</v>
      </c>
      <c r="C74" s="444">
        <f t="shared" ref="C74:Q74" si="361">SUM(C71)/C73</f>
        <v>0.90935647403841724</v>
      </c>
      <c r="D74" s="444">
        <f t="shared" si="361"/>
        <v>0.31387061763392476</v>
      </c>
      <c r="E74" s="445">
        <f t="shared" si="361"/>
        <v>0.18312229672192623</v>
      </c>
      <c r="F74" s="445">
        <f t="shared" si="361"/>
        <v>0.53796195985820339</v>
      </c>
      <c r="G74" s="445">
        <f t="shared" si="361"/>
        <v>0.48358916372460731</v>
      </c>
      <c r="H74" s="445">
        <f t="shared" si="361"/>
        <v>0.55744756962933351</v>
      </c>
      <c r="I74" s="445">
        <f t="shared" si="361"/>
        <v>0.41813245917372621</v>
      </c>
      <c r="J74" s="445">
        <f t="shared" si="361"/>
        <v>0.62674553662244448</v>
      </c>
      <c r="K74" s="446">
        <f t="shared" si="361"/>
        <v>0.47929136455578053</v>
      </c>
      <c r="L74" s="445">
        <f t="shared" si="361"/>
        <v>0.49078027704082394</v>
      </c>
      <c r="M74" s="445">
        <f t="shared" si="361"/>
        <v>0.31952107115329181</v>
      </c>
      <c r="N74" s="447">
        <f t="shared" si="361"/>
        <v>0.36469440508785744</v>
      </c>
      <c r="O74" s="446">
        <f t="shared" si="361"/>
        <v>0.43354711194315165</v>
      </c>
      <c r="P74" s="446">
        <f t="shared" si="361"/>
        <v>0.42115654493177312</v>
      </c>
      <c r="Q74" s="445">
        <f t="shared" si="361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362">SUM(U71)/U73</f>
        <v>0.36909223819010578</v>
      </c>
      <c r="V74" s="445">
        <f t="shared" si="362"/>
        <v>0.38757513979886493</v>
      </c>
      <c r="W74" s="445">
        <f t="shared" si="362"/>
        <v>0.37822721408411691</v>
      </c>
      <c r="X74" s="445">
        <f t="shared" si="362"/>
        <v>0.37804176076791973</v>
      </c>
      <c r="Y74" s="445">
        <f t="shared" si="362"/>
        <v>0.35834806613485132</v>
      </c>
      <c r="Z74" s="447">
        <f t="shared" si="362"/>
        <v>0.37115028988005322</v>
      </c>
      <c r="AA74" s="445">
        <f t="shared" ref="AA74:AF74" si="363">SUM(AA71)/AA73</f>
        <v>0.34998558574044053</v>
      </c>
      <c r="AB74" s="445">
        <f t="shared" si="363"/>
        <v>0.30741430440410722</v>
      </c>
      <c r="AC74" s="445">
        <f t="shared" si="363"/>
        <v>0.34466399402781261</v>
      </c>
      <c r="AD74" s="445">
        <f t="shared" si="363"/>
        <v>0.31242388448027103</v>
      </c>
      <c r="AE74" s="445">
        <f t="shared" si="363"/>
        <v>0.30872597672605145</v>
      </c>
      <c r="AF74" s="445">
        <f t="shared" si="363"/>
        <v>0.30760881276531826</v>
      </c>
      <c r="AG74" s="445">
        <f t="shared" ref="AG74:AL74" si="364">SUM(AG71)/AG73</f>
        <v>0.32398084911806951</v>
      </c>
      <c r="AH74" s="445">
        <f t="shared" si="364"/>
        <v>0.31403129510623107</v>
      </c>
      <c r="AI74" s="445">
        <f t="shared" si="364"/>
        <v>0.31369851238579466</v>
      </c>
      <c r="AJ74" s="445">
        <f t="shared" si="364"/>
        <v>0.30622564209333142</v>
      </c>
      <c r="AK74" s="445">
        <f t="shared" si="364"/>
        <v>0.31366885404630407</v>
      </c>
      <c r="AL74" s="447">
        <f t="shared" si="364"/>
        <v>0.28902513642125921</v>
      </c>
      <c r="AM74" s="445">
        <f t="shared" ref="AM74:AR74" si="365">SUM(AM71)/AM73</f>
        <v>0.31495346571861743</v>
      </c>
      <c r="AN74" s="445">
        <f t="shared" si="365"/>
        <v>0.38767038245610769</v>
      </c>
      <c r="AO74" s="445">
        <f t="shared" si="365"/>
        <v>0.34076044934660488</v>
      </c>
      <c r="AP74" s="445">
        <f t="shared" si="365"/>
        <v>0.37657980419739634</v>
      </c>
      <c r="AQ74" s="445">
        <f t="shared" si="365"/>
        <v>0.3771735878205183</v>
      </c>
      <c r="AR74" s="445">
        <f t="shared" si="365"/>
        <v>0.37634467353773043</v>
      </c>
      <c r="AS74" s="445">
        <f t="shared" ref="AS74:AX74" si="366">SUM(AS71)/AS73</f>
        <v>0.39052789150003303</v>
      </c>
      <c r="AT74" s="445">
        <f t="shared" si="366"/>
        <v>0.39504219403811641</v>
      </c>
      <c r="AU74" s="445">
        <f t="shared" si="366"/>
        <v>0.38349289851148771</v>
      </c>
      <c r="AV74" s="445">
        <f t="shared" si="366"/>
        <v>0.40329900869989832</v>
      </c>
      <c r="AW74" s="445">
        <f t="shared" si="366"/>
        <v>0.38583728211236568</v>
      </c>
      <c r="AX74" s="447">
        <f t="shared" si="366"/>
        <v>0.37655898861281706</v>
      </c>
      <c r="AY74" s="445">
        <f t="shared" ref="AY74:BD74" si="367">SUM(AY71)/AY73</f>
        <v>0.39249106632898717</v>
      </c>
      <c r="AZ74" s="445">
        <f t="shared" si="367"/>
        <v>0.40573755631205283</v>
      </c>
      <c r="BA74" s="445">
        <f t="shared" si="367"/>
        <v>0.38164911891200048</v>
      </c>
      <c r="BB74" s="445">
        <f t="shared" si="367"/>
        <v>0.34774686506606528</v>
      </c>
      <c r="BC74" s="445">
        <f t="shared" si="367"/>
        <v>0.34717881161060127</v>
      </c>
      <c r="BD74" s="445">
        <f t="shared" si="367"/>
        <v>0.3858625966113271</v>
      </c>
      <c r="BE74" s="445">
        <f t="shared" ref="BE74:BJ74" si="368">SUM(BE71)/BE73</f>
        <v>0.38190622915876693</v>
      </c>
      <c r="BF74" s="445">
        <f t="shared" si="368"/>
        <v>0.38371136349640106</v>
      </c>
      <c r="BG74" s="445">
        <f t="shared" si="368"/>
        <v>0.40467402892701204</v>
      </c>
      <c r="BH74" s="445">
        <f t="shared" si="368"/>
        <v>0.37123148842191805</v>
      </c>
      <c r="BI74" s="445">
        <f t="shared" si="368"/>
        <v>0.385181561927396</v>
      </c>
      <c r="BJ74" s="447">
        <f t="shared" si="368"/>
        <v>0.39029792263274699</v>
      </c>
      <c r="BK74" s="445">
        <f t="shared" ref="BK74:BV74" si="369">SUM(BK71)/BK73</f>
        <v>0.41694510314437716</v>
      </c>
      <c r="BL74" s="445">
        <f t="shared" si="369"/>
        <v>0.41147012080163187</v>
      </c>
      <c r="BM74" s="445">
        <f t="shared" si="369"/>
        <v>0.39656358840785977</v>
      </c>
      <c r="BN74" s="445">
        <f t="shared" si="369"/>
        <v>0.35765099177375331</v>
      </c>
      <c r="BO74" s="445">
        <f t="shared" si="369"/>
        <v>0.36205097027573691</v>
      </c>
      <c r="BP74" s="445">
        <f t="shared" si="369"/>
        <v>0.37074667074397255</v>
      </c>
      <c r="BQ74" s="445">
        <f t="shared" si="369"/>
        <v>0.37940917937988738</v>
      </c>
      <c r="BR74" s="445">
        <f t="shared" si="369"/>
        <v>0.39292411650597586</v>
      </c>
      <c r="BS74" s="445">
        <f t="shared" si="369"/>
        <v>0.392839354704349</v>
      </c>
      <c r="BT74" s="445">
        <f t="shared" si="369"/>
        <v>0.40232799654406037</v>
      </c>
      <c r="BU74" s="445">
        <f t="shared" si="369"/>
        <v>0.38762312970007273</v>
      </c>
      <c r="BV74" s="447">
        <f t="shared" si="369"/>
        <v>0.38153354951604346</v>
      </c>
      <c r="BW74" s="445">
        <f t="shared" ref="BW74:CB74" si="370">SUM(BW71)/BW73</f>
        <v>0.40940210979339159</v>
      </c>
      <c r="BX74" s="445">
        <f t="shared" si="370"/>
        <v>0.43724157830871063</v>
      </c>
      <c r="BY74" s="445">
        <f t="shared" si="370"/>
        <v>0.40570205608297899</v>
      </c>
      <c r="BZ74" s="445">
        <f t="shared" si="370"/>
        <v>0.36236006496112516</v>
      </c>
      <c r="CA74" s="445">
        <f t="shared" si="370"/>
        <v>0.3814238421208519</v>
      </c>
      <c r="CB74" s="445">
        <f t="shared" si="370"/>
        <v>0.38513955412549417</v>
      </c>
      <c r="CC74" s="445">
        <f t="shared" ref="CC74:CH74" si="371">SUM(CC71)/CC73</f>
        <v>0.38832559095434249</v>
      </c>
      <c r="CD74" s="445">
        <f t="shared" si="371"/>
        <v>0.41276742771233638</v>
      </c>
      <c r="CE74" s="445">
        <f t="shared" si="371"/>
        <v>0.40597527572516856</v>
      </c>
      <c r="CF74" s="445">
        <f t="shared" si="371"/>
        <v>0.37171410911932234</v>
      </c>
      <c r="CG74" s="445">
        <f t="shared" si="371"/>
        <v>0.32595089698279345</v>
      </c>
      <c r="CH74" s="445">
        <f t="shared" si="371"/>
        <v>0.34388571039029908</v>
      </c>
      <c r="CI74" s="407">
        <f t="shared" ref="CI74:DJ74" si="372">SUM(CI71)/CI73</f>
        <v>0.38364208337615269</v>
      </c>
      <c r="CJ74" s="405">
        <f t="shared" si="372"/>
        <v>0.33452035508644828</v>
      </c>
      <c r="CK74" s="405">
        <f t="shared" si="372"/>
        <v>0.31222750042824765</v>
      </c>
      <c r="CL74" s="405">
        <f t="shared" si="372"/>
        <v>0.3382346699024773</v>
      </c>
      <c r="CM74" s="405">
        <f t="shared" si="372"/>
        <v>0.326794126687868</v>
      </c>
      <c r="CN74" s="405">
        <f t="shared" si="372"/>
        <v>0.31869331773116016</v>
      </c>
      <c r="CO74" s="405">
        <f t="shared" si="372"/>
        <v>0.28022022939936814</v>
      </c>
      <c r="CP74" s="405">
        <f t="shared" si="372"/>
        <v>0.29105429832713514</v>
      </c>
      <c r="CQ74" s="405">
        <f t="shared" si="372"/>
        <v>0.28388789583055141</v>
      </c>
      <c r="CR74" s="405">
        <f t="shared" si="372"/>
        <v>0.29820668554483076</v>
      </c>
      <c r="CS74" s="405">
        <f t="shared" si="372"/>
        <v>0.28114133180302436</v>
      </c>
      <c r="CT74" s="406">
        <f t="shared" si="372"/>
        <v>0.28499193547107876</v>
      </c>
      <c r="CU74" s="405">
        <f t="shared" si="372"/>
        <v>0.29150373690292958</v>
      </c>
      <c r="CV74" s="405">
        <f t="shared" si="372"/>
        <v>0.22923811135309857</v>
      </c>
      <c r="CW74" s="405">
        <f t="shared" si="372"/>
        <v>0.21542744342688708</v>
      </c>
      <c r="CX74" s="405">
        <f t="shared" si="372"/>
        <v>0.21190700610917004</v>
      </c>
      <c r="CY74" s="405">
        <f t="shared" si="372"/>
        <v>0.18041243850386843</v>
      </c>
      <c r="CZ74" s="405">
        <f t="shared" si="372"/>
        <v>0.22190749849731342</v>
      </c>
      <c r="DA74" s="405">
        <f t="shared" si="372"/>
        <v>0.20813314276889391</v>
      </c>
      <c r="DB74" s="405">
        <f t="shared" si="372"/>
        <v>0.20126613866412577</v>
      </c>
      <c r="DC74" s="405">
        <f t="shared" si="372"/>
        <v>0.21435334483572943</v>
      </c>
      <c r="DD74" s="405">
        <f t="shared" si="372"/>
        <v>0.21769075172307856</v>
      </c>
      <c r="DE74" s="405">
        <f t="shared" si="372"/>
        <v>0.20316793991002996</v>
      </c>
      <c r="DF74" s="406">
        <f t="shared" si="372"/>
        <v>0.18442699363921544</v>
      </c>
      <c r="DG74" s="405">
        <f t="shared" si="372"/>
        <v>0.18517972220614107</v>
      </c>
      <c r="DH74" s="405">
        <f t="shared" si="372"/>
        <v>0.20321698867395308</v>
      </c>
      <c r="DI74" s="405">
        <f t="shared" si="372"/>
        <v>0.2113714672820875</v>
      </c>
      <c r="DJ74" s="405">
        <f t="shared" si="372"/>
        <v>0.21401544948234905</v>
      </c>
      <c r="DK74" s="405">
        <f t="shared" ref="DK74:FK74" si="373">SUM(DK71)/DK73</f>
        <v>0.2262615728227543</v>
      </c>
      <c r="DL74" s="405">
        <f t="shared" si="373"/>
        <v>0.22825458396263135</v>
      </c>
      <c r="DM74" s="405">
        <f t="shared" si="373"/>
        <v>0.23893479881817545</v>
      </c>
      <c r="DN74" s="405">
        <f t="shared" si="373"/>
        <v>0.2539804894447748</v>
      </c>
      <c r="DO74" s="405">
        <f t="shared" si="373"/>
        <v>0.24683097119824129</v>
      </c>
      <c r="DP74" s="405">
        <f t="shared" si="373"/>
        <v>0.2398990299203537</v>
      </c>
      <c r="DQ74" s="405">
        <f t="shared" si="373"/>
        <v>0.23205622575909055</v>
      </c>
      <c r="DR74" s="405">
        <f t="shared" si="373"/>
        <v>0.23370867884006072</v>
      </c>
      <c r="DS74" s="405">
        <f t="shared" si="373"/>
        <v>0.2414793758804922</v>
      </c>
      <c r="DT74" s="405">
        <f t="shared" si="373"/>
        <v>0.23120492988878333</v>
      </c>
      <c r="DU74" s="405">
        <f t="shared" si="373"/>
        <v>0.24447365243979463</v>
      </c>
      <c r="DV74" s="408">
        <f t="shared" si="373"/>
        <v>0.24434421770098305</v>
      </c>
      <c r="DW74" s="408">
        <f t="shared" si="373"/>
        <v>0.2258910972255567</v>
      </c>
      <c r="DX74" s="408">
        <f t="shared" si="373"/>
        <v>0.24440698224648857</v>
      </c>
      <c r="DY74" s="408">
        <f t="shared" si="373"/>
        <v>0.25959136435549701</v>
      </c>
      <c r="DZ74" s="408">
        <f t="shared" si="373"/>
        <v>0.25188795940741776</v>
      </c>
      <c r="EA74" s="408">
        <f t="shared" si="373"/>
        <v>0.25077270551977493</v>
      </c>
      <c r="EB74" s="408">
        <f t="shared" si="373"/>
        <v>0.24356957302180288</v>
      </c>
      <c r="EC74" s="408">
        <f t="shared" si="373"/>
        <v>0.25611077864998211</v>
      </c>
      <c r="ED74" s="491">
        <f t="shared" si="373"/>
        <v>0.25642873790313458</v>
      </c>
      <c r="EE74" s="491">
        <f t="shared" si="373"/>
        <v>0.23111984099078359</v>
      </c>
      <c r="EF74" s="491">
        <f t="shared" si="373"/>
        <v>0.21451086355873711</v>
      </c>
      <c r="EG74" s="491">
        <f t="shared" si="373"/>
        <v>0.2196512608053301</v>
      </c>
      <c r="EH74" s="491">
        <f t="shared" si="373"/>
        <v>0.20231812507044264</v>
      </c>
      <c r="EI74" s="491">
        <f t="shared" si="373"/>
        <v>0.21020114168757578</v>
      </c>
      <c r="EJ74" s="491">
        <f t="shared" si="373"/>
        <v>0.19432545504113952</v>
      </c>
      <c r="EK74" s="491">
        <f t="shared" si="373"/>
        <v>0.21741928608531078</v>
      </c>
      <c r="EL74" s="491">
        <f t="shared" si="373"/>
        <v>0.19832676990945572</v>
      </c>
      <c r="EM74" s="491">
        <f t="shared" si="373"/>
        <v>0.20212649100527591</v>
      </c>
      <c r="EN74" s="491">
        <f t="shared" si="373"/>
        <v>0.23344914011010764</v>
      </c>
      <c r="EO74" s="491">
        <f t="shared" si="373"/>
        <v>0.21339903263635682</v>
      </c>
      <c r="EP74" s="491">
        <f t="shared" si="373"/>
        <v>0.19687381527825107</v>
      </c>
      <c r="EQ74" s="491">
        <f t="shared" si="373"/>
        <v>0.20689779915856787</v>
      </c>
      <c r="ER74" s="491">
        <f t="shared" si="373"/>
        <v>0.19322514327018492</v>
      </c>
      <c r="ES74" s="491">
        <f t="shared" si="373"/>
        <v>0.2072330551663592</v>
      </c>
      <c r="ET74" s="491">
        <f t="shared" si="373"/>
        <v>0.19482984200822004</v>
      </c>
      <c r="EU74" s="491">
        <f t="shared" si="373"/>
        <v>0.21284789334474502</v>
      </c>
      <c r="EV74" s="491">
        <f t="shared" si="373"/>
        <v>0.19612703059785919</v>
      </c>
      <c r="EW74" s="491">
        <f t="shared" si="373"/>
        <v>0.18705968011389784</v>
      </c>
      <c r="EX74" s="491">
        <f t="shared" si="373"/>
        <v>0.16282568509971321</v>
      </c>
      <c r="EY74" s="491">
        <f t="shared" si="373"/>
        <v>0.14998184164690209</v>
      </c>
      <c r="EZ74" s="491">
        <f t="shared" si="373"/>
        <v>0.15060571948371113</v>
      </c>
      <c r="FA74" s="491">
        <f t="shared" si="373"/>
        <v>0.15794815785194774</v>
      </c>
      <c r="FB74" s="491">
        <f t="shared" si="373"/>
        <v>0.13326615920416207</v>
      </c>
      <c r="FC74" s="491">
        <f t="shared" si="373"/>
        <v>0.14917999166882265</v>
      </c>
      <c r="FD74" s="491">
        <f t="shared" si="373"/>
        <v>0.16644987730319782</v>
      </c>
      <c r="FE74" s="491">
        <f t="shared" si="373"/>
        <v>0.1534603944882677</v>
      </c>
      <c r="FF74" s="491">
        <f t="shared" si="373"/>
        <v>0.14474494274066804</v>
      </c>
      <c r="FG74" s="491">
        <f t="shared" si="373"/>
        <v>0.14252317096643732</v>
      </c>
      <c r="FH74" s="491">
        <f t="shared" si="373"/>
        <v>0.13182310041211279</v>
      </c>
      <c r="FI74" s="491">
        <f t="shared" si="373"/>
        <v>0.13460423673463875</v>
      </c>
      <c r="FJ74" s="491">
        <f t="shared" si="373"/>
        <v>0.13784936833138567</v>
      </c>
      <c r="FK74" s="491">
        <f t="shared" si="373"/>
        <v>0.14452601906492038</v>
      </c>
    </row>
    <row r="75" spans="2:167" s="345" customFormat="1" ht="13.5" hidden="1" customHeight="1" thickBot="1" x14ac:dyDescent="0.3">
      <c r="B75" s="417" t="s">
        <v>11</v>
      </c>
      <c r="C75" s="448">
        <f t="shared" ref="C75:Q75" si="374">SUM(C72/C73)</f>
        <v>9.0643525961582802E-2</v>
      </c>
      <c r="D75" s="448">
        <f t="shared" si="374"/>
        <v>0.68612938236607524</v>
      </c>
      <c r="E75" s="449">
        <f t="shared" si="374"/>
        <v>0.81687770327807374</v>
      </c>
      <c r="F75" s="449">
        <f t="shared" si="374"/>
        <v>0.46203804014179667</v>
      </c>
      <c r="G75" s="449">
        <f t="shared" si="374"/>
        <v>0.51641083627539264</v>
      </c>
      <c r="H75" s="449">
        <f t="shared" si="374"/>
        <v>0.44255243037066644</v>
      </c>
      <c r="I75" s="449">
        <f t="shared" si="374"/>
        <v>0.58186754082627368</v>
      </c>
      <c r="J75" s="449">
        <f t="shared" si="374"/>
        <v>0.37325446337755547</v>
      </c>
      <c r="K75" s="450">
        <f t="shared" si="374"/>
        <v>0.52070863544421941</v>
      </c>
      <c r="L75" s="449">
        <f t="shared" si="374"/>
        <v>0.50921972295917606</v>
      </c>
      <c r="M75" s="449">
        <f t="shared" si="374"/>
        <v>0.68047892884670824</v>
      </c>
      <c r="N75" s="451">
        <f t="shared" si="374"/>
        <v>0.63530559491214256</v>
      </c>
      <c r="O75" s="450">
        <f t="shared" si="374"/>
        <v>0.56645288805684835</v>
      </c>
      <c r="P75" s="450">
        <f t="shared" si="374"/>
        <v>0.57884345506822688</v>
      </c>
      <c r="Q75" s="449">
        <f t="shared" si="374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375">SUM(U72/U73)</f>
        <v>0.63090776180989416</v>
      </c>
      <c r="V75" s="449">
        <f t="shared" si="375"/>
        <v>0.61242486020113496</v>
      </c>
      <c r="W75" s="449">
        <f t="shared" si="375"/>
        <v>0.62177278591588303</v>
      </c>
      <c r="X75" s="449">
        <f t="shared" si="375"/>
        <v>0.62195823923208027</v>
      </c>
      <c r="Y75" s="449">
        <f t="shared" si="375"/>
        <v>0.64165193386514863</v>
      </c>
      <c r="Z75" s="451">
        <f t="shared" si="375"/>
        <v>0.62884971011994673</v>
      </c>
      <c r="AA75" s="449">
        <f t="shared" ref="AA75:AF75" si="376">SUM(AA72/AA73)</f>
        <v>0.65001441425955953</v>
      </c>
      <c r="AB75" s="449">
        <f t="shared" si="376"/>
        <v>0.69258569559589278</v>
      </c>
      <c r="AC75" s="449">
        <f t="shared" si="376"/>
        <v>0.65533600597218744</v>
      </c>
      <c r="AD75" s="449">
        <f t="shared" si="376"/>
        <v>0.68757611551972886</v>
      </c>
      <c r="AE75" s="449">
        <f t="shared" si="376"/>
        <v>0.6912740232739486</v>
      </c>
      <c r="AF75" s="449">
        <f t="shared" si="376"/>
        <v>0.69239118723468174</v>
      </c>
      <c r="AG75" s="449">
        <f t="shared" ref="AG75:AL75" si="377">SUM(AG72/AG73)</f>
        <v>0.67601915088193054</v>
      </c>
      <c r="AH75" s="449">
        <f t="shared" si="377"/>
        <v>0.68596870489376882</v>
      </c>
      <c r="AI75" s="449">
        <f t="shared" si="377"/>
        <v>0.6863014876142054</v>
      </c>
      <c r="AJ75" s="449">
        <f t="shared" si="377"/>
        <v>0.69377435790666853</v>
      </c>
      <c r="AK75" s="449">
        <f t="shared" si="377"/>
        <v>0.68633114595369582</v>
      </c>
      <c r="AL75" s="451">
        <f t="shared" si="377"/>
        <v>0.71097486357874085</v>
      </c>
      <c r="AM75" s="449">
        <f t="shared" ref="AM75:AR75" si="378">SUM(AM72/AM73)</f>
        <v>0.68504653428138251</v>
      </c>
      <c r="AN75" s="449">
        <f t="shared" si="378"/>
        <v>0.61232961754389226</v>
      </c>
      <c r="AO75" s="449">
        <f t="shared" si="378"/>
        <v>0.65923955065339501</v>
      </c>
      <c r="AP75" s="449">
        <f t="shared" si="378"/>
        <v>0.62342019580260355</v>
      </c>
      <c r="AQ75" s="449">
        <f t="shared" si="378"/>
        <v>0.62282641217948176</v>
      </c>
      <c r="AR75" s="449">
        <f t="shared" si="378"/>
        <v>0.62365532646226951</v>
      </c>
      <c r="AS75" s="449">
        <f t="shared" ref="AS75:AX75" si="379">SUM(AS72/AS73)</f>
        <v>0.60947210849996702</v>
      </c>
      <c r="AT75" s="449">
        <f t="shared" si="379"/>
        <v>0.60495780596188364</v>
      </c>
      <c r="AU75" s="449">
        <f t="shared" si="379"/>
        <v>0.61650710148851229</v>
      </c>
      <c r="AV75" s="449">
        <f t="shared" si="379"/>
        <v>0.59670099130010157</v>
      </c>
      <c r="AW75" s="449">
        <f t="shared" si="379"/>
        <v>0.61416271788763432</v>
      </c>
      <c r="AX75" s="451">
        <f t="shared" si="379"/>
        <v>0.62344101138718289</v>
      </c>
      <c r="AY75" s="449">
        <f t="shared" ref="AY75:BD75" si="380">SUM(AY72/AY73)</f>
        <v>0.60750893367101289</v>
      </c>
      <c r="AZ75" s="449">
        <f t="shared" si="380"/>
        <v>0.59426244368794723</v>
      </c>
      <c r="BA75" s="449">
        <f t="shared" si="380"/>
        <v>0.61835088108799952</v>
      </c>
      <c r="BB75" s="449">
        <f t="shared" si="380"/>
        <v>0.65225313493393478</v>
      </c>
      <c r="BC75" s="449">
        <f t="shared" si="380"/>
        <v>0.65282118838939873</v>
      </c>
      <c r="BD75" s="449">
        <f t="shared" si="380"/>
        <v>0.61413740338867284</v>
      </c>
      <c r="BE75" s="449">
        <f t="shared" ref="BE75:BP75" si="381">SUM(BE72/BE73)</f>
        <v>0.61809377084123296</v>
      </c>
      <c r="BF75" s="449">
        <f t="shared" si="381"/>
        <v>0.61628863650359889</v>
      </c>
      <c r="BG75" s="449">
        <f t="shared" si="381"/>
        <v>0.59532597107298801</v>
      </c>
      <c r="BH75" s="449">
        <f t="shared" si="381"/>
        <v>0.62876851157808189</v>
      </c>
      <c r="BI75" s="449">
        <f t="shared" si="381"/>
        <v>0.61481843807260395</v>
      </c>
      <c r="BJ75" s="451">
        <f t="shared" si="381"/>
        <v>0.60970207736725301</v>
      </c>
      <c r="BK75" s="449">
        <f t="shared" si="381"/>
        <v>0.58305489685562284</v>
      </c>
      <c r="BL75" s="449">
        <f t="shared" si="381"/>
        <v>0.58852987919836808</v>
      </c>
      <c r="BM75" s="449">
        <f t="shared" si="381"/>
        <v>0.60343641159214012</v>
      </c>
      <c r="BN75" s="449">
        <f t="shared" si="381"/>
        <v>0.64234900822624674</v>
      </c>
      <c r="BO75" s="449">
        <f t="shared" si="381"/>
        <v>0.63794902972426304</v>
      </c>
      <c r="BP75" s="449">
        <f t="shared" si="381"/>
        <v>0.6292533292560275</v>
      </c>
      <c r="BQ75" s="449">
        <f t="shared" ref="BQ75:CB75" si="382">SUM(BQ72/BQ73)</f>
        <v>0.62059082062011262</v>
      </c>
      <c r="BR75" s="449">
        <f t="shared" si="382"/>
        <v>0.60707588349402419</v>
      </c>
      <c r="BS75" s="449">
        <f t="shared" si="382"/>
        <v>0.60716064529565095</v>
      </c>
      <c r="BT75" s="449">
        <f t="shared" si="382"/>
        <v>0.59767200345593963</v>
      </c>
      <c r="BU75" s="449">
        <f t="shared" si="382"/>
        <v>0.61237687029992727</v>
      </c>
      <c r="BV75" s="451">
        <f t="shared" si="382"/>
        <v>0.61846645048395654</v>
      </c>
      <c r="BW75" s="449">
        <f t="shared" si="382"/>
        <v>0.59059789020660836</v>
      </c>
      <c r="BX75" s="449">
        <f t="shared" si="382"/>
        <v>0.56275842169128931</v>
      </c>
      <c r="BY75" s="449">
        <f t="shared" si="382"/>
        <v>0.59429794391702095</v>
      </c>
      <c r="BZ75" s="449">
        <f t="shared" si="382"/>
        <v>0.63763993503887484</v>
      </c>
      <c r="CA75" s="449">
        <f t="shared" si="382"/>
        <v>0.6185761578791481</v>
      </c>
      <c r="CB75" s="449">
        <f t="shared" si="382"/>
        <v>0.61486044587450572</v>
      </c>
      <c r="CC75" s="449">
        <f t="shared" ref="CC75:CH75" si="383">SUM(CC72/CC73)</f>
        <v>0.61167440904565751</v>
      </c>
      <c r="CD75" s="449">
        <f t="shared" si="383"/>
        <v>0.58723257228766357</v>
      </c>
      <c r="CE75" s="449">
        <f t="shared" si="383"/>
        <v>0.59402472427483155</v>
      </c>
      <c r="CF75" s="449">
        <f t="shared" si="383"/>
        <v>0.62828589088067766</v>
      </c>
      <c r="CG75" s="449">
        <f t="shared" si="383"/>
        <v>0.67404910301720655</v>
      </c>
      <c r="CH75" s="449">
        <f t="shared" si="383"/>
        <v>0.65611428960970097</v>
      </c>
      <c r="CI75" s="414">
        <f t="shared" ref="CI75:DJ75" si="384">SUM(CI72/CI73)</f>
        <v>0.61635791662384731</v>
      </c>
      <c r="CJ75" s="412">
        <f t="shared" si="384"/>
        <v>0.66547964491355172</v>
      </c>
      <c r="CK75" s="412">
        <f t="shared" si="384"/>
        <v>0.68777249957175224</v>
      </c>
      <c r="CL75" s="412">
        <f t="shared" si="384"/>
        <v>0.66176533009752281</v>
      </c>
      <c r="CM75" s="412">
        <f t="shared" si="384"/>
        <v>0.673205873312132</v>
      </c>
      <c r="CN75" s="412">
        <f t="shared" si="384"/>
        <v>0.68130668226883984</v>
      </c>
      <c r="CO75" s="412">
        <f t="shared" si="384"/>
        <v>0.71977977060063192</v>
      </c>
      <c r="CP75" s="412">
        <f t="shared" si="384"/>
        <v>0.70894570167286475</v>
      </c>
      <c r="CQ75" s="412">
        <f t="shared" si="384"/>
        <v>0.71611210416944859</v>
      </c>
      <c r="CR75" s="412">
        <f t="shared" si="384"/>
        <v>0.70179331445516924</v>
      </c>
      <c r="CS75" s="412">
        <f t="shared" si="384"/>
        <v>0.71885866819697564</v>
      </c>
      <c r="CT75" s="413">
        <f t="shared" si="384"/>
        <v>0.71500806452892118</v>
      </c>
      <c r="CU75" s="412">
        <f t="shared" si="384"/>
        <v>0.70849626309707048</v>
      </c>
      <c r="CV75" s="412">
        <f t="shared" si="384"/>
        <v>0.77076188864690143</v>
      </c>
      <c r="CW75" s="412">
        <f t="shared" si="384"/>
        <v>0.78457255657311298</v>
      </c>
      <c r="CX75" s="412">
        <f t="shared" si="384"/>
        <v>0.78809299389082987</v>
      </c>
      <c r="CY75" s="412">
        <f t="shared" si="384"/>
        <v>0.81958756149613154</v>
      </c>
      <c r="CZ75" s="412">
        <f t="shared" si="384"/>
        <v>0.77809250150268661</v>
      </c>
      <c r="DA75" s="412">
        <f t="shared" si="384"/>
        <v>0.79186685723110606</v>
      </c>
      <c r="DB75" s="412">
        <f t="shared" si="384"/>
        <v>0.79873386133587421</v>
      </c>
      <c r="DC75" s="412">
        <f t="shared" si="384"/>
        <v>0.78564665516427057</v>
      </c>
      <c r="DD75" s="412">
        <f t="shared" si="384"/>
        <v>0.7823092482769215</v>
      </c>
      <c r="DE75" s="412">
        <f t="shared" si="384"/>
        <v>0.79683206008996998</v>
      </c>
      <c r="DF75" s="413">
        <f t="shared" si="384"/>
        <v>0.81557300636078445</v>
      </c>
      <c r="DG75" s="412">
        <f t="shared" si="384"/>
        <v>0.8148202777938589</v>
      </c>
      <c r="DH75" s="412">
        <f t="shared" si="384"/>
        <v>0.7967830113260469</v>
      </c>
      <c r="DI75" s="412">
        <f t="shared" si="384"/>
        <v>0.78862853271791244</v>
      </c>
      <c r="DJ75" s="412">
        <f t="shared" si="384"/>
        <v>0.78598455051765093</v>
      </c>
      <c r="DK75" s="412">
        <f t="shared" ref="DK75:FK75" si="385">SUM(DK72/DK73)</f>
        <v>0.77373842717724572</v>
      </c>
      <c r="DL75" s="412">
        <f t="shared" si="385"/>
        <v>0.77174541603736868</v>
      </c>
      <c r="DM75" s="412">
        <f t="shared" si="385"/>
        <v>0.76106520118182464</v>
      </c>
      <c r="DN75" s="412">
        <f t="shared" si="385"/>
        <v>0.7460195105552252</v>
      </c>
      <c r="DO75" s="412">
        <f t="shared" si="385"/>
        <v>0.75316902880175873</v>
      </c>
      <c r="DP75" s="412">
        <f t="shared" si="385"/>
        <v>0.76010097007964628</v>
      </c>
      <c r="DQ75" s="412">
        <f t="shared" si="385"/>
        <v>0.76794377424090954</v>
      </c>
      <c r="DR75" s="412">
        <f t="shared" si="385"/>
        <v>0.76629132115993925</v>
      </c>
      <c r="DS75" s="412">
        <f t="shared" si="385"/>
        <v>0.75852062411950782</v>
      </c>
      <c r="DT75" s="412">
        <f t="shared" si="385"/>
        <v>0.76879507011121662</v>
      </c>
      <c r="DU75" s="412">
        <f t="shared" si="385"/>
        <v>0.75552634756020542</v>
      </c>
      <c r="DV75" s="415">
        <f t="shared" si="385"/>
        <v>0.75565578229901686</v>
      </c>
      <c r="DW75" s="415">
        <f t="shared" si="385"/>
        <v>0.77410890277444333</v>
      </c>
      <c r="DX75" s="415">
        <f t="shared" si="385"/>
        <v>0.7555930177535114</v>
      </c>
      <c r="DY75" s="415">
        <f t="shared" si="385"/>
        <v>0.74040863564450299</v>
      </c>
      <c r="DZ75" s="415">
        <f t="shared" si="385"/>
        <v>0.74811204059258229</v>
      </c>
      <c r="EA75" s="415">
        <f t="shared" si="385"/>
        <v>0.74922729448022507</v>
      </c>
      <c r="EB75" s="415">
        <f t="shared" si="385"/>
        <v>0.75643042697819707</v>
      </c>
      <c r="EC75" s="415">
        <f t="shared" si="385"/>
        <v>0.74388922135001778</v>
      </c>
      <c r="ED75" s="493">
        <f t="shared" si="385"/>
        <v>0.74357126209686542</v>
      </c>
      <c r="EE75" s="493">
        <f t="shared" si="385"/>
        <v>0.76888015900921636</v>
      </c>
      <c r="EF75" s="493">
        <f t="shared" si="385"/>
        <v>0.78548913644126284</v>
      </c>
      <c r="EG75" s="493">
        <f t="shared" si="385"/>
        <v>0.78034873919466996</v>
      </c>
      <c r="EH75" s="493">
        <f t="shared" si="385"/>
        <v>0.79768187492955744</v>
      </c>
      <c r="EI75" s="493">
        <f t="shared" si="385"/>
        <v>0.78979885831242425</v>
      </c>
      <c r="EJ75" s="493">
        <f t="shared" si="385"/>
        <v>0.80567454495886059</v>
      </c>
      <c r="EK75" s="493">
        <f t="shared" si="385"/>
        <v>0.78258071391468931</v>
      </c>
      <c r="EL75" s="493">
        <f t="shared" si="385"/>
        <v>0.80167323009054425</v>
      </c>
      <c r="EM75" s="493">
        <f t="shared" si="385"/>
        <v>0.79787350899472409</v>
      </c>
      <c r="EN75" s="493">
        <f t="shared" si="385"/>
        <v>0.76655085988989236</v>
      </c>
      <c r="EO75" s="493">
        <f t="shared" si="385"/>
        <v>0.78660096736364316</v>
      </c>
      <c r="EP75" s="493">
        <f t="shared" si="385"/>
        <v>0.8031261847217489</v>
      </c>
      <c r="EQ75" s="493">
        <f t="shared" si="385"/>
        <v>0.79310220084143213</v>
      </c>
      <c r="ER75" s="493">
        <f t="shared" si="385"/>
        <v>0.80677485672981508</v>
      </c>
      <c r="ES75" s="493">
        <f t="shared" si="385"/>
        <v>0.79276694483364074</v>
      </c>
      <c r="ET75" s="493">
        <f t="shared" si="385"/>
        <v>0.80517015799178004</v>
      </c>
      <c r="EU75" s="493">
        <f t="shared" si="385"/>
        <v>0.78715210665525492</v>
      </c>
      <c r="EV75" s="493">
        <f t="shared" si="385"/>
        <v>0.80387296940214081</v>
      </c>
      <c r="EW75" s="493">
        <f t="shared" si="385"/>
        <v>0.81294031988610205</v>
      </c>
      <c r="EX75" s="493">
        <f t="shared" si="385"/>
        <v>0.83717431490028682</v>
      </c>
      <c r="EY75" s="493">
        <f t="shared" si="385"/>
        <v>0.85001815835309791</v>
      </c>
      <c r="EZ75" s="493">
        <f t="shared" si="385"/>
        <v>0.84939428051628885</v>
      </c>
      <c r="FA75" s="493">
        <f t="shared" si="385"/>
        <v>0.84205184214805229</v>
      </c>
      <c r="FB75" s="493">
        <f t="shared" si="385"/>
        <v>0.86673384079583782</v>
      </c>
      <c r="FC75" s="493">
        <f t="shared" si="385"/>
        <v>0.85082000833117744</v>
      </c>
      <c r="FD75" s="493">
        <f t="shared" si="385"/>
        <v>0.83355012269680218</v>
      </c>
      <c r="FE75" s="493">
        <f t="shared" si="385"/>
        <v>0.84653960551173224</v>
      </c>
      <c r="FF75" s="493">
        <f t="shared" si="385"/>
        <v>0.85525505725933193</v>
      </c>
      <c r="FG75" s="493">
        <f t="shared" si="385"/>
        <v>0.8574768290335627</v>
      </c>
      <c r="FH75" s="493">
        <f t="shared" si="385"/>
        <v>0.86817689958788724</v>
      </c>
      <c r="FI75" s="493">
        <f t="shared" si="385"/>
        <v>0.86539576326536116</v>
      </c>
      <c r="FJ75" s="493">
        <f t="shared" si="385"/>
        <v>0.86215063166861439</v>
      </c>
      <c r="FK75" s="493">
        <f t="shared" si="385"/>
        <v>0.85547398093507965</v>
      </c>
    </row>
    <row r="76" spans="2:167" s="345" customFormat="1" ht="13.5" hidden="1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67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67" s="387" customFormat="1" ht="13.5" customHeight="1" x14ac:dyDescent="0.25">
      <c r="B78" s="390" t="s">
        <v>1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</row>
    <row r="79" spans="2:167" s="387" customFormat="1" ht="13.5" customHeight="1" thickBot="1" x14ac:dyDescent="0.3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</row>
    <row r="80" spans="2:167" s="387" customFormat="1" ht="13.5" customHeight="1" thickTop="1" x14ac:dyDescent="0.25">
      <c r="B80" s="390" t="s">
        <v>9</v>
      </c>
      <c r="C80" s="397">
        <f t="shared" ref="C80:Q80" si="386">SUM(C78:C79)</f>
        <v>19528.085000000003</v>
      </c>
      <c r="D80" s="398">
        <f t="shared" si="386"/>
        <v>19536.402000000002</v>
      </c>
      <c r="E80" s="398">
        <f t="shared" si="386"/>
        <v>22860.793000000001</v>
      </c>
      <c r="F80" s="398">
        <f t="shared" si="386"/>
        <v>22941.968999999997</v>
      </c>
      <c r="G80" s="398">
        <f t="shared" si="386"/>
        <v>22823.379000000004</v>
      </c>
      <c r="H80" s="398">
        <f t="shared" si="386"/>
        <v>22829.628999999997</v>
      </c>
      <c r="I80" s="398">
        <f t="shared" si="386"/>
        <v>22842.431</v>
      </c>
      <c r="J80" s="398">
        <f t="shared" si="386"/>
        <v>22875.86</v>
      </c>
      <c r="K80" s="441">
        <f t="shared" si="386"/>
        <v>22889.070000000003</v>
      </c>
      <c r="L80" s="398">
        <f t="shared" si="386"/>
        <v>22984.570000000003</v>
      </c>
      <c r="M80" s="398">
        <f t="shared" si="386"/>
        <v>23015.604000000003</v>
      </c>
      <c r="N80" s="399">
        <f t="shared" si="386"/>
        <v>23024.764999999996</v>
      </c>
      <c r="O80" s="441">
        <f t="shared" si="386"/>
        <v>23017</v>
      </c>
      <c r="P80" s="441">
        <f t="shared" si="386"/>
        <v>23009</v>
      </c>
      <c r="Q80" s="398">
        <f t="shared" si="386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387">SUM(AA78:AA79)</f>
        <v>23138.93</v>
      </c>
      <c r="AB80" s="398">
        <f t="shared" si="387"/>
        <v>23188.620000000003</v>
      </c>
      <c r="AC80" s="398">
        <f t="shared" si="387"/>
        <v>23258.58</v>
      </c>
      <c r="AD80" s="398">
        <f t="shared" si="387"/>
        <v>23118.079999999998</v>
      </c>
      <c r="AE80" s="398">
        <f t="shared" si="387"/>
        <v>20960.29</v>
      </c>
      <c r="AF80" s="398">
        <f t="shared" si="387"/>
        <v>25734.480000000003</v>
      </c>
      <c r="AG80" s="398">
        <f t="shared" si="387"/>
        <v>23350</v>
      </c>
      <c r="AH80" s="398">
        <f t="shared" si="387"/>
        <v>23637.360000000001</v>
      </c>
      <c r="AI80" s="400">
        <f t="shared" si="387"/>
        <v>23656.15</v>
      </c>
      <c r="AJ80" s="400">
        <f t="shared" si="387"/>
        <v>23425.444</v>
      </c>
      <c r="AK80" s="400">
        <f t="shared" si="387"/>
        <v>23570.71</v>
      </c>
      <c r="AL80" s="399">
        <f t="shared" si="387"/>
        <v>23463.663999999997</v>
      </c>
      <c r="AM80" s="400">
        <f t="shared" ref="AM80:AR80" si="388">SUM(AM78:AM79)</f>
        <v>23852.79</v>
      </c>
      <c r="AN80" s="400">
        <f t="shared" si="388"/>
        <v>23664.46</v>
      </c>
      <c r="AO80" s="400">
        <f t="shared" si="388"/>
        <v>23662.14</v>
      </c>
      <c r="AP80" s="400">
        <f t="shared" si="388"/>
        <v>23657.48</v>
      </c>
      <c r="AQ80" s="400">
        <f t="shared" si="388"/>
        <v>23625.870000000003</v>
      </c>
      <c r="AR80" s="400">
        <f t="shared" si="388"/>
        <v>23660.68</v>
      </c>
      <c r="AS80" s="400">
        <f t="shared" ref="AS80:AX80" si="389">SUM(AS78:AS79)</f>
        <v>23723.329999999998</v>
      </c>
      <c r="AT80" s="400">
        <f t="shared" si="389"/>
        <v>23692.58</v>
      </c>
      <c r="AU80" s="400">
        <f t="shared" si="389"/>
        <v>23716.350000000002</v>
      </c>
      <c r="AV80" s="400">
        <f t="shared" si="389"/>
        <v>23785.360000000001</v>
      </c>
      <c r="AW80" s="400">
        <f t="shared" si="389"/>
        <v>23755.94</v>
      </c>
      <c r="AX80" s="399">
        <f t="shared" si="389"/>
        <v>23670.010000000002</v>
      </c>
      <c r="AY80" s="400">
        <f t="shared" ref="AY80:BD80" si="390">SUM(AY78:AY79)</f>
        <v>24229.89</v>
      </c>
      <c r="AZ80" s="400">
        <f t="shared" si="390"/>
        <v>23911.94</v>
      </c>
      <c r="BA80" s="400">
        <f t="shared" si="390"/>
        <v>23910.95</v>
      </c>
      <c r="BB80" s="400">
        <f t="shared" si="390"/>
        <v>23930.75</v>
      </c>
      <c r="BC80" s="400">
        <f t="shared" si="390"/>
        <v>23947.35</v>
      </c>
      <c r="BD80" s="400">
        <f t="shared" si="390"/>
        <v>24050.34</v>
      </c>
      <c r="BE80" s="400">
        <f t="shared" ref="BE80:BJ80" si="391">SUM(BE78:BE79)</f>
        <v>23985.78</v>
      </c>
      <c r="BF80" s="400">
        <f t="shared" si="391"/>
        <v>23929.55</v>
      </c>
      <c r="BG80" s="400">
        <f t="shared" si="391"/>
        <v>23965.9</v>
      </c>
      <c r="BH80" s="400">
        <f t="shared" si="391"/>
        <v>23962.23</v>
      </c>
      <c r="BI80" s="400">
        <f t="shared" si="391"/>
        <v>24019.32</v>
      </c>
      <c r="BJ80" s="399">
        <f t="shared" si="391"/>
        <v>24011.15</v>
      </c>
      <c r="BK80" s="400">
        <f t="shared" ref="BK80:BV80" si="392">SUM(BK78:BK79)</f>
        <v>24174.42</v>
      </c>
      <c r="BL80" s="400">
        <f t="shared" si="392"/>
        <v>24077.919999999998</v>
      </c>
      <c r="BM80" s="400">
        <f t="shared" si="392"/>
        <v>24092.69</v>
      </c>
      <c r="BN80" s="400">
        <f t="shared" si="392"/>
        <v>24119</v>
      </c>
      <c r="BO80" s="400">
        <f t="shared" si="392"/>
        <v>24147</v>
      </c>
      <c r="BP80" s="400">
        <f t="shared" si="392"/>
        <v>24191</v>
      </c>
      <c r="BQ80" s="400">
        <f t="shared" si="392"/>
        <v>24301.08</v>
      </c>
      <c r="BR80" s="400">
        <f t="shared" si="392"/>
        <v>24192.5</v>
      </c>
      <c r="BS80" s="400">
        <f t="shared" si="392"/>
        <v>24319.14</v>
      </c>
      <c r="BT80" s="400">
        <f t="shared" si="392"/>
        <v>24319.690000000002</v>
      </c>
      <c r="BU80" s="400">
        <f t="shared" si="392"/>
        <v>24273.78</v>
      </c>
      <c r="BV80" s="399">
        <f t="shared" si="392"/>
        <v>24431.37</v>
      </c>
      <c r="BW80" s="400">
        <f t="shared" ref="BW80:CB80" si="393">SUM(BW78:BW79)</f>
        <v>24259.5</v>
      </c>
      <c r="BX80" s="400">
        <f t="shared" si="393"/>
        <v>24494.29</v>
      </c>
      <c r="BY80" s="400">
        <f t="shared" si="393"/>
        <v>24420.15</v>
      </c>
      <c r="BZ80" s="400">
        <f t="shared" si="393"/>
        <v>24398.02</v>
      </c>
      <c r="CA80" s="400">
        <f t="shared" si="393"/>
        <v>24245.190000000002</v>
      </c>
      <c r="CB80" s="400">
        <f t="shared" si="393"/>
        <v>24524.57</v>
      </c>
      <c r="CC80" s="400">
        <f t="shared" ref="CC80:CH80" si="394">SUM(CC78:CC79)</f>
        <v>24614.34</v>
      </c>
      <c r="CD80" s="400">
        <f t="shared" si="394"/>
        <v>24584.6</v>
      </c>
      <c r="CE80" s="400">
        <f t="shared" si="394"/>
        <v>24131.47</v>
      </c>
      <c r="CF80" s="400">
        <f t="shared" si="394"/>
        <v>24230.82</v>
      </c>
      <c r="CG80" s="400">
        <f t="shared" si="394"/>
        <v>24378.199999999997</v>
      </c>
      <c r="CH80" s="400">
        <f t="shared" si="394"/>
        <v>24076.63</v>
      </c>
      <c r="CI80" s="401">
        <f t="shared" ref="CI80:CN80" si="395">SUM(CI78:CI79)</f>
        <v>24319.72</v>
      </c>
      <c r="CJ80" s="398">
        <f t="shared" si="395"/>
        <v>26155.41</v>
      </c>
      <c r="CK80" s="398">
        <f t="shared" si="395"/>
        <v>24555.48</v>
      </c>
      <c r="CL80" s="398">
        <f t="shared" si="395"/>
        <v>24452.720000000001</v>
      </c>
      <c r="CM80" s="398">
        <f t="shared" si="395"/>
        <v>24610.949999999997</v>
      </c>
      <c r="CN80" s="398">
        <f t="shared" si="395"/>
        <v>24779.53</v>
      </c>
      <c r="CO80" s="398">
        <f t="shared" ref="CO80:CT80" si="396">SUM(CO78:CO79)</f>
        <v>24987.599999999999</v>
      </c>
      <c r="CP80" s="398">
        <f t="shared" si="396"/>
        <v>24759.559999999998</v>
      </c>
      <c r="CQ80" s="398">
        <f t="shared" si="396"/>
        <v>24818.190000000002</v>
      </c>
      <c r="CR80" s="398">
        <f t="shared" si="396"/>
        <v>24966.91</v>
      </c>
      <c r="CS80" s="398">
        <f t="shared" si="396"/>
        <v>24852.31</v>
      </c>
      <c r="CT80" s="399">
        <f t="shared" si="396"/>
        <v>24826.800000000003</v>
      </c>
      <c r="CU80" s="400">
        <f t="shared" ref="CU80:DJ80" si="397">SUM(CU78:CU79)</f>
        <v>24917.56</v>
      </c>
      <c r="CV80" s="400">
        <f t="shared" si="397"/>
        <v>24858.32</v>
      </c>
      <c r="CW80" s="400">
        <f t="shared" si="397"/>
        <v>24896.600000000002</v>
      </c>
      <c r="CX80" s="400">
        <f t="shared" si="397"/>
        <v>25008.28</v>
      </c>
      <c r="CY80" s="400">
        <f t="shared" si="397"/>
        <v>24945.739999999998</v>
      </c>
      <c r="CZ80" s="400">
        <f t="shared" si="397"/>
        <v>24955.020000000004</v>
      </c>
      <c r="DA80" s="400">
        <f t="shared" si="397"/>
        <v>24491.52</v>
      </c>
      <c r="DB80" s="400">
        <f t="shared" si="397"/>
        <v>25274.050000000003</v>
      </c>
      <c r="DC80" s="400">
        <f t="shared" si="397"/>
        <v>24922.07</v>
      </c>
      <c r="DD80" s="400">
        <f t="shared" si="397"/>
        <v>24994.15</v>
      </c>
      <c r="DE80" s="400">
        <f t="shared" si="397"/>
        <v>24962.78</v>
      </c>
      <c r="DF80" s="399">
        <f t="shared" si="397"/>
        <v>25046.5</v>
      </c>
      <c r="DG80" s="400">
        <f t="shared" si="397"/>
        <v>25105.23</v>
      </c>
      <c r="DH80" s="400">
        <f t="shared" si="397"/>
        <v>24962.22</v>
      </c>
      <c r="DI80" s="400">
        <f t="shared" si="397"/>
        <v>25034.730000000003</v>
      </c>
      <c r="DJ80" s="400">
        <f t="shared" si="397"/>
        <v>25037.510000000002</v>
      </c>
      <c r="DK80" s="400">
        <f t="shared" ref="DK80:FK80" si="398">SUM(DK78:DK79)</f>
        <v>25015.61</v>
      </c>
      <c r="DL80" s="400">
        <f t="shared" si="398"/>
        <v>25034.010000000002</v>
      </c>
      <c r="DM80" s="400">
        <f t="shared" si="398"/>
        <v>25073.760000000002</v>
      </c>
      <c r="DN80" s="400">
        <f t="shared" si="398"/>
        <v>25023.23</v>
      </c>
      <c r="DO80" s="400">
        <f t="shared" si="398"/>
        <v>25012.5</v>
      </c>
      <c r="DP80" s="400">
        <f t="shared" si="398"/>
        <v>25124.27</v>
      </c>
      <c r="DQ80" s="400">
        <f t="shared" si="398"/>
        <v>25044.33</v>
      </c>
      <c r="DR80" s="400">
        <f t="shared" si="398"/>
        <v>24875.99</v>
      </c>
      <c r="DS80" s="400">
        <f t="shared" si="398"/>
        <v>25405.77</v>
      </c>
      <c r="DT80" s="400">
        <f t="shared" si="398"/>
        <v>25265.78</v>
      </c>
      <c r="DU80" s="400">
        <f t="shared" si="398"/>
        <v>25136.03</v>
      </c>
      <c r="DV80" s="402">
        <f t="shared" si="398"/>
        <v>24932.05</v>
      </c>
      <c r="DW80" s="402">
        <f t="shared" si="398"/>
        <v>25192.959999999999</v>
      </c>
      <c r="DX80" s="402">
        <f t="shared" si="398"/>
        <v>24899.72</v>
      </c>
      <c r="DY80" s="402">
        <f t="shared" si="398"/>
        <v>25597.629999999997</v>
      </c>
      <c r="DZ80" s="402">
        <f t="shared" si="398"/>
        <v>25218.120000000003</v>
      </c>
      <c r="EA80" s="402">
        <f t="shared" si="398"/>
        <v>25261.67</v>
      </c>
      <c r="EB80" s="402">
        <f t="shared" si="398"/>
        <v>25239.59</v>
      </c>
      <c r="EC80" s="402">
        <f t="shared" si="398"/>
        <v>24989.32</v>
      </c>
      <c r="ED80" s="489">
        <f t="shared" si="398"/>
        <v>25500.09</v>
      </c>
      <c r="EE80" s="489">
        <f t="shared" si="398"/>
        <v>25399.4</v>
      </c>
      <c r="EF80" s="489">
        <f t="shared" si="398"/>
        <v>25334.32</v>
      </c>
      <c r="EG80" s="489">
        <f t="shared" si="398"/>
        <v>25380.73</v>
      </c>
      <c r="EH80" s="489">
        <f t="shared" si="398"/>
        <v>25317.75</v>
      </c>
      <c r="EI80" s="489">
        <f t="shared" si="398"/>
        <v>25309.54</v>
      </c>
      <c r="EJ80" s="489">
        <f t="shared" si="398"/>
        <v>25416.45</v>
      </c>
      <c r="EK80" s="489">
        <f t="shared" si="398"/>
        <v>25190.53</v>
      </c>
      <c r="EL80" s="489">
        <f t="shared" si="398"/>
        <v>25362.26</v>
      </c>
      <c r="EM80" s="489">
        <f t="shared" si="398"/>
        <v>25306.120000000003</v>
      </c>
      <c r="EN80" s="489">
        <f t="shared" si="398"/>
        <v>25371.43</v>
      </c>
      <c r="EO80" s="489">
        <f t="shared" si="398"/>
        <v>25344.93</v>
      </c>
      <c r="EP80" s="489">
        <f t="shared" si="398"/>
        <v>25552.400000000001</v>
      </c>
      <c r="EQ80" s="489">
        <f t="shared" si="398"/>
        <v>25481.010000000002</v>
      </c>
      <c r="ER80" s="489">
        <f t="shared" si="398"/>
        <v>25594.29</v>
      </c>
      <c r="ES80" s="489">
        <f t="shared" si="398"/>
        <v>25541.27</v>
      </c>
      <c r="ET80" s="489">
        <f t="shared" si="398"/>
        <v>25458.190000000002</v>
      </c>
      <c r="EU80" s="489">
        <f t="shared" si="398"/>
        <v>25555.190000000002</v>
      </c>
      <c r="EV80" s="489">
        <f t="shared" si="398"/>
        <v>25493.050000000003</v>
      </c>
      <c r="EW80" s="489">
        <f t="shared" si="398"/>
        <v>25612.6</v>
      </c>
      <c r="EX80" s="489">
        <f t="shared" si="398"/>
        <v>25453.32</v>
      </c>
      <c r="EY80" s="489">
        <f t="shared" si="398"/>
        <v>25694.34</v>
      </c>
      <c r="EZ80" s="489">
        <f t="shared" si="398"/>
        <v>25754.720000000001</v>
      </c>
      <c r="FA80" s="489">
        <f t="shared" si="398"/>
        <v>25088.73</v>
      </c>
      <c r="FB80" s="489">
        <f t="shared" si="398"/>
        <v>26622.55</v>
      </c>
      <c r="FC80" s="489">
        <f t="shared" si="398"/>
        <v>25951.190000000002</v>
      </c>
      <c r="FD80" s="489">
        <f t="shared" si="398"/>
        <v>25648.11</v>
      </c>
      <c r="FE80" s="497">
        <f t="shared" si="398"/>
        <v>26034.55</v>
      </c>
      <c r="FF80" s="497">
        <f t="shared" si="398"/>
        <v>25684.13</v>
      </c>
      <c r="FG80" s="497">
        <f t="shared" si="398"/>
        <v>25581.239999999998</v>
      </c>
      <c r="FH80" s="497">
        <f t="shared" si="398"/>
        <v>25476.91</v>
      </c>
      <c r="FI80" s="497">
        <f t="shared" si="398"/>
        <v>23466.489999999998</v>
      </c>
      <c r="FJ80" s="497">
        <f t="shared" si="398"/>
        <v>21984.48</v>
      </c>
      <c r="FK80" s="497">
        <f t="shared" si="398"/>
        <v>30361.260000000002</v>
      </c>
    </row>
    <row r="81" spans="2:167" s="345" customFormat="1" ht="13.5" customHeight="1" x14ac:dyDescent="0.25">
      <c r="B81" s="443" t="s">
        <v>10</v>
      </c>
      <c r="C81" s="444">
        <f t="shared" ref="C81:P81" si="399">SUM(C78)/C80</f>
        <v>0.99902033404709156</v>
      </c>
      <c r="D81" s="445">
        <f t="shared" si="399"/>
        <v>0.99859503300556574</v>
      </c>
      <c r="E81" s="445">
        <f t="shared" si="399"/>
        <v>0.9958659351843131</v>
      </c>
      <c r="F81" s="445">
        <f t="shared" si="399"/>
        <v>0.9952914242016454</v>
      </c>
      <c r="G81" s="445">
        <f t="shared" si="399"/>
        <v>0.99461963980004875</v>
      </c>
      <c r="H81" s="445">
        <f t="shared" si="399"/>
        <v>0.99340782103817804</v>
      </c>
      <c r="I81" s="445">
        <f t="shared" si="399"/>
        <v>0.9925836264975475</v>
      </c>
      <c r="J81" s="445">
        <f t="shared" si="399"/>
        <v>0.99063812245747263</v>
      </c>
      <c r="K81" s="446">
        <f t="shared" si="399"/>
        <v>0.9886416529810953</v>
      </c>
      <c r="L81" s="445">
        <f t="shared" si="399"/>
        <v>0.986969258071828</v>
      </c>
      <c r="M81" s="445">
        <f t="shared" si="399"/>
        <v>0.98317337229125057</v>
      </c>
      <c r="N81" s="447">
        <f t="shared" si="399"/>
        <v>0.98408552704012398</v>
      </c>
      <c r="O81" s="446">
        <f t="shared" si="399"/>
        <v>0.98279532519442148</v>
      </c>
      <c r="P81" s="446">
        <f t="shared" si="399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00">SUM(U78)/U80</f>
        <v>0.9526721621157479</v>
      </c>
      <c r="V81" s="445">
        <f t="shared" si="400"/>
        <v>0.95662527086108606</v>
      </c>
      <c r="W81" s="445">
        <f t="shared" si="400"/>
        <v>0.95708742125941049</v>
      </c>
      <c r="X81" s="445">
        <f t="shared" si="400"/>
        <v>0.9567726738857717</v>
      </c>
      <c r="Y81" s="445">
        <f t="shared" si="400"/>
        <v>0.95222210535929075</v>
      </c>
      <c r="Z81" s="447">
        <f t="shared" si="400"/>
        <v>0.95181012224983308</v>
      </c>
      <c r="AA81" s="445">
        <f t="shared" ref="AA81:AF81" si="401">SUM(AA78)/AA80</f>
        <v>0.94816873554654435</v>
      </c>
      <c r="AB81" s="445">
        <f t="shared" si="401"/>
        <v>0.94872139868607952</v>
      </c>
      <c r="AC81" s="445">
        <f t="shared" si="401"/>
        <v>0.90360890475686817</v>
      </c>
      <c r="AD81" s="445">
        <f t="shared" si="401"/>
        <v>0.90350496234981459</v>
      </c>
      <c r="AE81" s="445">
        <f t="shared" si="401"/>
        <v>0.89441892263895195</v>
      </c>
      <c r="AF81" s="445">
        <f t="shared" si="401"/>
        <v>0.91126107852188964</v>
      </c>
      <c r="AG81" s="445">
        <f t="shared" ref="AG81:AL81" si="402">SUM(AG78)/AG80</f>
        <v>0.8940231263383297</v>
      </c>
      <c r="AH81" s="445">
        <f t="shared" si="402"/>
        <v>0.89161056903139768</v>
      </c>
      <c r="AI81" s="445">
        <f t="shared" si="402"/>
        <v>0.88988867588343834</v>
      </c>
      <c r="AJ81" s="445">
        <f t="shared" si="402"/>
        <v>0.88818773296250009</v>
      </c>
      <c r="AK81" s="445">
        <f t="shared" si="402"/>
        <v>0.88592948621403433</v>
      </c>
      <c r="AL81" s="447">
        <f t="shared" si="402"/>
        <v>0.88120883422128793</v>
      </c>
      <c r="AM81" s="445">
        <f t="shared" ref="AM81:AR81" si="403">SUM(AM78)/AM80</f>
        <v>0.8799410886525223</v>
      </c>
      <c r="AN81" s="445">
        <f t="shared" si="403"/>
        <v>0.87713600901943256</v>
      </c>
      <c r="AO81" s="445">
        <f t="shared" si="403"/>
        <v>0.87442894007050931</v>
      </c>
      <c r="AP81" s="445">
        <f t="shared" si="403"/>
        <v>0.87315343815148527</v>
      </c>
      <c r="AQ81" s="445">
        <f t="shared" si="403"/>
        <v>0.87094401179723746</v>
      </c>
      <c r="AR81" s="445">
        <f t="shared" si="403"/>
        <v>0.86989469448891577</v>
      </c>
      <c r="AS81" s="445">
        <f t="shared" ref="AS81:AX81" si="404">SUM(AS78)/AS80</f>
        <v>0.86658786940956434</v>
      </c>
      <c r="AT81" s="445">
        <f t="shared" si="404"/>
        <v>0.86660591628265049</v>
      </c>
      <c r="AU81" s="445">
        <f t="shared" si="404"/>
        <v>0.86421182011565856</v>
      </c>
      <c r="AV81" s="445">
        <f t="shared" si="404"/>
        <v>0.86258353878183891</v>
      </c>
      <c r="AW81" s="445">
        <f t="shared" si="404"/>
        <v>0.861668702648685</v>
      </c>
      <c r="AX81" s="447">
        <f t="shared" si="404"/>
        <v>0.85857293680906765</v>
      </c>
      <c r="AY81" s="445">
        <f t="shared" ref="AY81:BD81" si="405">SUM(AY78)/AY80</f>
        <v>0.84040373274496916</v>
      </c>
      <c r="AZ81" s="445">
        <f t="shared" si="405"/>
        <v>0.85049310093618502</v>
      </c>
      <c r="BA81" s="445">
        <f t="shared" si="405"/>
        <v>0.84948318657351551</v>
      </c>
      <c r="BB81" s="445">
        <f t="shared" si="405"/>
        <v>0.8481033816324185</v>
      </c>
      <c r="BC81" s="445">
        <f t="shared" si="405"/>
        <v>0.84599548593059359</v>
      </c>
      <c r="BD81" s="445">
        <f t="shared" si="405"/>
        <v>0.84332861822327665</v>
      </c>
      <c r="BE81" s="445">
        <f t="shared" ref="BE81:BJ81" si="406">SUM(BE78)/BE80</f>
        <v>0.85612308626194356</v>
      </c>
      <c r="BF81" s="445">
        <f t="shared" si="406"/>
        <v>0.8521075406766947</v>
      </c>
      <c r="BG81" s="445">
        <f t="shared" si="406"/>
        <v>0.85045418699068265</v>
      </c>
      <c r="BH81" s="445">
        <f t="shared" si="406"/>
        <v>0.84837220909740041</v>
      </c>
      <c r="BI81" s="445">
        <f t="shared" si="406"/>
        <v>0.83120213228351181</v>
      </c>
      <c r="BJ81" s="447">
        <f t="shared" si="406"/>
        <v>0.82638649127592811</v>
      </c>
      <c r="BK81" s="445">
        <f t="shared" ref="BK81:BV81" si="407">SUM(BK78)/BK80</f>
        <v>0.80235306576124676</v>
      </c>
      <c r="BL81" s="445">
        <f t="shared" si="407"/>
        <v>0.79848757700000661</v>
      </c>
      <c r="BM81" s="445">
        <f t="shared" si="407"/>
        <v>0.79491704745298264</v>
      </c>
      <c r="BN81" s="445">
        <f t="shared" si="407"/>
        <v>0.78858990837099385</v>
      </c>
      <c r="BO81" s="445">
        <f t="shared" si="407"/>
        <v>0.78589472812357641</v>
      </c>
      <c r="BP81" s="445">
        <f t="shared" si="407"/>
        <v>0.78372121863502953</v>
      </c>
      <c r="BQ81" s="445">
        <f t="shared" si="407"/>
        <v>0.77946083054744897</v>
      </c>
      <c r="BR81" s="445">
        <f t="shared" si="407"/>
        <v>0.78172450139506044</v>
      </c>
      <c r="BS81" s="445">
        <f t="shared" si="407"/>
        <v>0.77565736288372045</v>
      </c>
      <c r="BT81" s="445">
        <f t="shared" si="407"/>
        <v>0.77373601390478242</v>
      </c>
      <c r="BU81" s="445">
        <f t="shared" si="407"/>
        <v>0.7720791734950222</v>
      </c>
      <c r="BV81" s="447">
        <f t="shared" si="407"/>
        <v>0.7671424074867681</v>
      </c>
      <c r="BW81" s="445">
        <f t="shared" ref="BW81:CB81" si="408">SUM(BW78)/BW80</f>
        <v>0.7650701786928833</v>
      </c>
      <c r="BX81" s="445">
        <f t="shared" si="408"/>
        <v>0.76041640725246573</v>
      </c>
      <c r="BY81" s="445">
        <f t="shared" si="408"/>
        <v>0.75619068678939316</v>
      </c>
      <c r="BZ81" s="445">
        <f t="shared" si="408"/>
        <v>0.7543165388010995</v>
      </c>
      <c r="CA81" s="445">
        <f t="shared" si="408"/>
        <v>0.7515482452395712</v>
      </c>
      <c r="CB81" s="445">
        <f t="shared" si="408"/>
        <v>0.75396673621596622</v>
      </c>
      <c r="CC81" s="445">
        <f t="shared" ref="CC81:CH81" si="409">SUM(CC78)/CC80</f>
        <v>0.73836470935235321</v>
      </c>
      <c r="CD81" s="445">
        <f t="shared" si="409"/>
        <v>0.73731929744636893</v>
      </c>
      <c r="CE81" s="445">
        <f t="shared" si="409"/>
        <v>0.73606746708758308</v>
      </c>
      <c r="CF81" s="445">
        <f t="shared" si="409"/>
        <v>0.73261903641725701</v>
      </c>
      <c r="CG81" s="445">
        <f t="shared" si="409"/>
        <v>0.72547891148649213</v>
      </c>
      <c r="CH81" s="445">
        <f t="shared" si="409"/>
        <v>0.73273502147102809</v>
      </c>
      <c r="CI81" s="407">
        <f t="shared" ref="CI81:DJ81" si="410">SUM(CI78)/CI80</f>
        <v>0.72406055661825053</v>
      </c>
      <c r="CJ81" s="405">
        <f t="shared" si="410"/>
        <v>0.73493284945638404</v>
      </c>
      <c r="CK81" s="405">
        <f t="shared" si="410"/>
        <v>0.72271525541345549</v>
      </c>
      <c r="CL81" s="405">
        <f t="shared" si="410"/>
        <v>0.71865215812392236</v>
      </c>
      <c r="CM81" s="405">
        <f t="shared" si="410"/>
        <v>0.7132877845024268</v>
      </c>
      <c r="CN81" s="405">
        <f t="shared" si="410"/>
        <v>0.70586891680350672</v>
      </c>
      <c r="CO81" s="405">
        <f t="shared" si="410"/>
        <v>0.69881701323856626</v>
      </c>
      <c r="CP81" s="405">
        <f t="shared" si="410"/>
        <v>0.70074710536051532</v>
      </c>
      <c r="CQ81" s="405">
        <f t="shared" si="410"/>
        <v>0.6930432880077072</v>
      </c>
      <c r="CR81" s="405">
        <f t="shared" si="410"/>
        <v>0.6808027104675749</v>
      </c>
      <c r="CS81" s="405">
        <f t="shared" si="410"/>
        <v>0.68026593906160027</v>
      </c>
      <c r="CT81" s="406">
        <f t="shared" si="410"/>
        <v>0.67467011455362746</v>
      </c>
      <c r="CU81" s="405">
        <f t="shared" si="410"/>
        <v>0.67004915409052901</v>
      </c>
      <c r="CV81" s="405">
        <f t="shared" si="410"/>
        <v>0.6685942573753979</v>
      </c>
      <c r="CW81" s="405">
        <f t="shared" si="410"/>
        <v>0.66416016644843068</v>
      </c>
      <c r="CX81" s="405">
        <f t="shared" si="410"/>
        <v>0.66320474658793016</v>
      </c>
      <c r="CY81" s="405">
        <f t="shared" si="410"/>
        <v>0.66167690355146813</v>
      </c>
      <c r="CZ81" s="405">
        <f t="shared" si="410"/>
        <v>0.6599906551868121</v>
      </c>
      <c r="DA81" s="405">
        <f t="shared" si="410"/>
        <v>0.6688649785721752</v>
      </c>
      <c r="DB81" s="405">
        <f t="shared" si="410"/>
        <v>0.64473323428575946</v>
      </c>
      <c r="DC81" s="405">
        <f t="shared" si="410"/>
        <v>0.65054708537452943</v>
      </c>
      <c r="DD81" s="405">
        <f t="shared" si="410"/>
        <v>0.64556626250542615</v>
      </c>
      <c r="DE81" s="405">
        <f t="shared" si="410"/>
        <v>0.64515650901061505</v>
      </c>
      <c r="DF81" s="406">
        <f t="shared" si="410"/>
        <v>0.64225780049108661</v>
      </c>
      <c r="DG81" s="405">
        <f t="shared" si="410"/>
        <v>0.64171130875917093</v>
      </c>
      <c r="DH81" s="405">
        <f t="shared" si="410"/>
        <v>0.63177473798404149</v>
      </c>
      <c r="DI81" s="405">
        <f t="shared" si="410"/>
        <v>0.62852804883455893</v>
      </c>
      <c r="DJ81" s="405">
        <f t="shared" si="410"/>
        <v>0.62658067835020337</v>
      </c>
      <c r="DK81" s="405">
        <f t="shared" ref="DK81:FK81" si="411">SUM(DK78)/DK80</f>
        <v>0.62477868818709592</v>
      </c>
      <c r="DL81" s="405">
        <f t="shared" si="411"/>
        <v>0.6256392803230485</v>
      </c>
      <c r="DM81" s="405">
        <f t="shared" si="411"/>
        <v>0.62467854841076886</v>
      </c>
      <c r="DN81" s="405">
        <f t="shared" si="411"/>
        <v>0.62466636001827103</v>
      </c>
      <c r="DO81" s="405">
        <f t="shared" si="411"/>
        <v>0.62441779110444773</v>
      </c>
      <c r="DP81" s="405">
        <f t="shared" si="411"/>
        <v>0.62094978281956048</v>
      </c>
      <c r="DQ81" s="405">
        <f t="shared" si="411"/>
        <v>0.62181499764617376</v>
      </c>
      <c r="DR81" s="405">
        <f t="shared" si="411"/>
        <v>0.62776556832511987</v>
      </c>
      <c r="DS81" s="405">
        <f t="shared" si="411"/>
        <v>0.61284936453411964</v>
      </c>
      <c r="DT81" s="405">
        <f t="shared" si="411"/>
        <v>0.61339804272814857</v>
      </c>
      <c r="DU81" s="405">
        <f t="shared" si="411"/>
        <v>0.61521887107868667</v>
      </c>
      <c r="DV81" s="408">
        <f t="shared" si="411"/>
        <v>0.61469353703365748</v>
      </c>
      <c r="DW81" s="408">
        <f t="shared" si="411"/>
        <v>0.61096234821156392</v>
      </c>
      <c r="DX81" s="408">
        <f t="shared" si="411"/>
        <v>0.61616917780601543</v>
      </c>
      <c r="DY81" s="408">
        <f t="shared" si="411"/>
        <v>0.59789324246033715</v>
      </c>
      <c r="DZ81" s="408">
        <f t="shared" si="411"/>
        <v>0.60129819352116654</v>
      </c>
      <c r="EA81" s="408">
        <f t="shared" si="411"/>
        <v>0.60031700200343052</v>
      </c>
      <c r="EB81" s="408">
        <f t="shared" si="411"/>
        <v>0.60157355963389259</v>
      </c>
      <c r="EC81" s="408">
        <f t="shared" si="411"/>
        <v>0.60400002881230863</v>
      </c>
      <c r="ED81" s="491">
        <f t="shared" si="411"/>
        <v>0.59105712960228773</v>
      </c>
      <c r="EE81" s="491">
        <f t="shared" si="411"/>
        <v>0.59409828578627832</v>
      </c>
      <c r="EF81" s="491">
        <f t="shared" si="411"/>
        <v>0.5931629504956123</v>
      </c>
      <c r="EG81" s="491">
        <f t="shared" si="411"/>
        <v>0.5909798496733546</v>
      </c>
      <c r="EH81" s="491">
        <f t="shared" si="411"/>
        <v>0.59267430952592548</v>
      </c>
      <c r="EI81" s="491">
        <f t="shared" si="411"/>
        <v>0.59583066306222876</v>
      </c>
      <c r="EJ81" s="491">
        <f t="shared" si="411"/>
        <v>0.59674069352722348</v>
      </c>
      <c r="EK81" s="491">
        <f t="shared" si="411"/>
        <v>0.59547734803515451</v>
      </c>
      <c r="EL81" s="491">
        <f t="shared" si="411"/>
        <v>0.59408664685244927</v>
      </c>
      <c r="EM81" s="491">
        <f t="shared" si="411"/>
        <v>0.59369393648650992</v>
      </c>
      <c r="EN81" s="491">
        <f t="shared" si="411"/>
        <v>0.59143059732935832</v>
      </c>
      <c r="EO81" s="491">
        <f t="shared" si="411"/>
        <v>0.59444906732825853</v>
      </c>
      <c r="EP81" s="491">
        <f t="shared" si="411"/>
        <v>0.59100201937978425</v>
      </c>
      <c r="EQ81" s="491">
        <f t="shared" si="411"/>
        <v>0.5918223021771899</v>
      </c>
      <c r="ER81" s="491">
        <f t="shared" si="411"/>
        <v>0.59014764621327642</v>
      </c>
      <c r="ES81" s="491">
        <f t="shared" si="411"/>
        <v>0.5930687863211187</v>
      </c>
      <c r="ET81" s="491">
        <f t="shared" si="411"/>
        <v>0.59273931100364941</v>
      </c>
      <c r="EU81" s="491">
        <f t="shared" si="411"/>
        <v>0.59147202583897829</v>
      </c>
      <c r="EV81" s="491">
        <f t="shared" si="411"/>
        <v>0.59440121915580912</v>
      </c>
      <c r="EW81" s="491">
        <f t="shared" si="411"/>
        <v>0.59328494569079282</v>
      </c>
      <c r="EX81" s="491">
        <f t="shared" si="411"/>
        <v>0.59455465927431073</v>
      </c>
      <c r="EY81" s="491">
        <f t="shared" si="411"/>
        <v>0.59370935388883306</v>
      </c>
      <c r="EZ81" s="491">
        <f t="shared" si="411"/>
        <v>0.59031548391906408</v>
      </c>
      <c r="FA81" s="491">
        <f t="shared" si="411"/>
        <v>0.58180186880722939</v>
      </c>
      <c r="FB81" s="491">
        <f t="shared" si="411"/>
        <v>0.60439214124867824</v>
      </c>
      <c r="FC81" s="491">
        <f t="shared" si="411"/>
        <v>0.58855643999369578</v>
      </c>
      <c r="FD81" s="491">
        <f t="shared" si="411"/>
        <v>0.59074333352438058</v>
      </c>
      <c r="FE81" s="491">
        <f t="shared" si="411"/>
        <v>0.58938525920363516</v>
      </c>
      <c r="FF81" s="491">
        <f t="shared" si="411"/>
        <v>0.58613470652889543</v>
      </c>
      <c r="FG81" s="491">
        <f t="shared" si="411"/>
        <v>0.58449434038381254</v>
      </c>
      <c r="FH81" s="491">
        <f t="shared" si="411"/>
        <v>0.58163725506743169</v>
      </c>
      <c r="FI81" s="491">
        <f t="shared" si="411"/>
        <v>0.54487654523535478</v>
      </c>
      <c r="FJ81" s="491">
        <f t="shared" si="411"/>
        <v>0.51281267512354167</v>
      </c>
      <c r="FK81" s="491">
        <f t="shared" si="411"/>
        <v>0.64708809845177695</v>
      </c>
    </row>
    <row r="82" spans="2:167" s="345" customFormat="1" ht="13.5" customHeight="1" thickBot="1" x14ac:dyDescent="0.3">
      <c r="B82" s="417" t="s">
        <v>11</v>
      </c>
      <c r="C82" s="448">
        <f t="shared" ref="C82:Q82" si="412">SUM(C79/C80)</f>
        <v>9.7966595290833666E-4</v>
      </c>
      <c r="D82" s="449">
        <f t="shared" si="412"/>
        <v>1.4049669944343037E-3</v>
      </c>
      <c r="E82" s="449">
        <f t="shared" si="412"/>
        <v>4.134064815686911E-3</v>
      </c>
      <c r="F82" s="449">
        <f t="shared" si="412"/>
        <v>4.7085757983545903E-3</v>
      </c>
      <c r="G82" s="449">
        <f t="shared" si="412"/>
        <v>5.3803601999512203E-3</v>
      </c>
      <c r="H82" s="449">
        <f t="shared" si="412"/>
        <v>6.5921789618219118E-3</v>
      </c>
      <c r="I82" s="449">
        <f t="shared" si="412"/>
        <v>7.416373502452495E-3</v>
      </c>
      <c r="J82" s="449">
        <f t="shared" si="412"/>
        <v>9.3618775425273644E-3</v>
      </c>
      <c r="K82" s="450">
        <f t="shared" si="412"/>
        <v>1.1358347018904653E-2</v>
      </c>
      <c r="L82" s="449">
        <f t="shared" si="412"/>
        <v>1.3030741928172022E-2</v>
      </c>
      <c r="M82" s="449">
        <f t="shared" si="412"/>
        <v>1.6826627708749466E-2</v>
      </c>
      <c r="N82" s="451">
        <f t="shared" si="412"/>
        <v>1.5914472959876018E-2</v>
      </c>
      <c r="O82" s="450">
        <f t="shared" si="412"/>
        <v>1.7204674805578486E-2</v>
      </c>
      <c r="P82" s="450">
        <f t="shared" si="412"/>
        <v>2.6772132643748097E-2</v>
      </c>
      <c r="Q82" s="449">
        <f t="shared" si="412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13">SUM(U79/U80)</f>
        <v>4.73278378842521E-2</v>
      </c>
      <c r="V82" s="449">
        <f t="shared" si="413"/>
        <v>4.3374729138913909E-2</v>
      </c>
      <c r="W82" s="449">
        <f t="shared" si="413"/>
        <v>4.2912578740589541E-2</v>
      </c>
      <c r="X82" s="449">
        <f t="shared" si="413"/>
        <v>4.322732611422838E-2</v>
      </c>
      <c r="Y82" s="449">
        <f t="shared" si="413"/>
        <v>4.7777894640709237E-2</v>
      </c>
      <c r="Z82" s="451">
        <f t="shared" si="413"/>
        <v>4.8189877750166914E-2</v>
      </c>
      <c r="AA82" s="449">
        <f t="shared" ref="AA82:AF82" si="414">SUM(AA79/AA80)</f>
        <v>5.1831264453455712E-2</v>
      </c>
      <c r="AB82" s="449">
        <f t="shared" si="414"/>
        <v>5.1278601313920355E-2</v>
      </c>
      <c r="AC82" s="449">
        <f t="shared" si="414"/>
        <v>9.6391095243131775E-2</v>
      </c>
      <c r="AD82" s="449">
        <f t="shared" si="414"/>
        <v>9.6495037650185495E-2</v>
      </c>
      <c r="AE82" s="449">
        <f t="shared" si="414"/>
        <v>0.10558107736104796</v>
      </c>
      <c r="AF82" s="449">
        <f t="shared" si="414"/>
        <v>8.87389214781103E-2</v>
      </c>
      <c r="AG82" s="449">
        <f t="shared" ref="AG82:AL82" si="415">SUM(AG79/AG80)</f>
        <v>0.10597687366167023</v>
      </c>
      <c r="AH82" s="449">
        <f t="shared" si="415"/>
        <v>0.10838943096860225</v>
      </c>
      <c r="AI82" s="449">
        <f t="shared" si="415"/>
        <v>0.11011132411656165</v>
      </c>
      <c r="AJ82" s="449">
        <f t="shared" si="415"/>
        <v>0.11181226703749991</v>
      </c>
      <c r="AK82" s="449">
        <f t="shared" si="415"/>
        <v>0.11407051378596572</v>
      </c>
      <c r="AL82" s="451">
        <f t="shared" si="415"/>
        <v>0.11879116577871215</v>
      </c>
      <c r="AM82" s="449">
        <f t="shared" ref="AM82:AR82" si="416">SUM(AM79/AM80)</f>
        <v>0.12005891134747758</v>
      </c>
      <c r="AN82" s="449">
        <f t="shared" si="416"/>
        <v>0.12286399098056749</v>
      </c>
      <c r="AO82" s="449">
        <f t="shared" si="416"/>
        <v>0.12557105992949075</v>
      </c>
      <c r="AP82" s="449">
        <f t="shared" si="416"/>
        <v>0.12684656184851473</v>
      </c>
      <c r="AQ82" s="449">
        <f t="shared" si="416"/>
        <v>0.12905598820276246</v>
      </c>
      <c r="AR82" s="449">
        <f t="shared" si="416"/>
        <v>0.13010530551108421</v>
      </c>
      <c r="AS82" s="449">
        <f t="shared" ref="AS82:AX82" si="417">SUM(AS79/AS80)</f>
        <v>0.13341213059043566</v>
      </c>
      <c r="AT82" s="449">
        <f t="shared" si="417"/>
        <v>0.13339408371734945</v>
      </c>
      <c r="AU82" s="449">
        <f t="shared" si="417"/>
        <v>0.13578817988434139</v>
      </c>
      <c r="AV82" s="449">
        <f t="shared" si="417"/>
        <v>0.13741646121816109</v>
      </c>
      <c r="AW82" s="449">
        <f t="shared" si="417"/>
        <v>0.13833129735131508</v>
      </c>
      <c r="AX82" s="451">
        <f t="shared" si="417"/>
        <v>0.14142706319093232</v>
      </c>
      <c r="AY82" s="449">
        <f t="shared" ref="AY82:BD82" si="418">SUM(AY79/AY80)</f>
        <v>0.15959626725503087</v>
      </c>
      <c r="AZ82" s="449">
        <f t="shared" si="418"/>
        <v>0.14950689906381498</v>
      </c>
      <c r="BA82" s="449">
        <f t="shared" si="418"/>
        <v>0.15051681342648451</v>
      </c>
      <c r="BB82" s="449">
        <f t="shared" si="418"/>
        <v>0.15189661836758145</v>
      </c>
      <c r="BC82" s="449">
        <f t="shared" si="418"/>
        <v>0.15400451406940643</v>
      </c>
      <c r="BD82" s="449">
        <f t="shared" si="418"/>
        <v>0.15667138177672332</v>
      </c>
      <c r="BE82" s="449">
        <f t="shared" ref="BE82:BP82" si="419">SUM(BE79/BE80)</f>
        <v>0.14387691373805647</v>
      </c>
      <c r="BF82" s="449">
        <f t="shared" si="419"/>
        <v>0.1478924593233053</v>
      </c>
      <c r="BG82" s="449">
        <f t="shared" si="419"/>
        <v>0.14954581300931741</v>
      </c>
      <c r="BH82" s="449">
        <f t="shared" si="419"/>
        <v>0.15162779090259965</v>
      </c>
      <c r="BI82" s="449">
        <f t="shared" si="419"/>
        <v>0.16879786771648822</v>
      </c>
      <c r="BJ82" s="451">
        <f t="shared" si="419"/>
        <v>0.17361350872407191</v>
      </c>
      <c r="BK82" s="449">
        <f t="shared" si="419"/>
        <v>0.19764693423875321</v>
      </c>
      <c r="BL82" s="449">
        <f t="shared" si="419"/>
        <v>0.20151242299999336</v>
      </c>
      <c r="BM82" s="449">
        <f t="shared" si="419"/>
        <v>0.20508295254701739</v>
      </c>
      <c r="BN82" s="449">
        <f t="shared" si="419"/>
        <v>0.21141009162900617</v>
      </c>
      <c r="BO82" s="449">
        <f t="shared" si="419"/>
        <v>0.21410527187642356</v>
      </c>
      <c r="BP82" s="449">
        <f t="shared" si="419"/>
        <v>0.21627878136497045</v>
      </c>
      <c r="BQ82" s="449">
        <f t="shared" ref="BQ82:CB82" si="420">SUM(BQ79/BQ80)</f>
        <v>0.22053916945255106</v>
      </c>
      <c r="BR82" s="449">
        <f t="shared" si="420"/>
        <v>0.21827549860493956</v>
      </c>
      <c r="BS82" s="449">
        <f t="shared" si="420"/>
        <v>0.22434263711627961</v>
      </c>
      <c r="BT82" s="449">
        <f t="shared" si="420"/>
        <v>0.22626398609521747</v>
      </c>
      <c r="BU82" s="449">
        <f t="shared" si="420"/>
        <v>0.2279208265049778</v>
      </c>
      <c r="BV82" s="451">
        <f t="shared" si="420"/>
        <v>0.23285759251323196</v>
      </c>
      <c r="BW82" s="449">
        <f t="shared" si="420"/>
        <v>0.23492982130711679</v>
      </c>
      <c r="BX82" s="449">
        <f t="shared" si="420"/>
        <v>0.23958359274753421</v>
      </c>
      <c r="BY82" s="449">
        <f t="shared" si="420"/>
        <v>0.24380931321060678</v>
      </c>
      <c r="BZ82" s="449">
        <f t="shared" si="420"/>
        <v>0.24568346119890055</v>
      </c>
      <c r="CA82" s="449">
        <f t="shared" si="420"/>
        <v>0.24845175476042874</v>
      </c>
      <c r="CB82" s="449">
        <f t="shared" si="420"/>
        <v>0.24603326378403373</v>
      </c>
      <c r="CC82" s="449">
        <f t="shared" ref="CC82:CH82" si="421">SUM(CC79/CC80)</f>
        <v>0.26163529064764685</v>
      </c>
      <c r="CD82" s="449">
        <f t="shared" si="421"/>
        <v>0.26268070255363113</v>
      </c>
      <c r="CE82" s="449">
        <f t="shared" si="421"/>
        <v>0.26393253291241686</v>
      </c>
      <c r="CF82" s="449">
        <f t="shared" si="421"/>
        <v>0.26738096358274294</v>
      </c>
      <c r="CG82" s="449">
        <f t="shared" si="421"/>
        <v>0.27452108851350798</v>
      </c>
      <c r="CH82" s="449">
        <f t="shared" si="421"/>
        <v>0.26726497852897185</v>
      </c>
      <c r="CI82" s="414">
        <f t="shared" ref="CI82:DJ82" si="422">SUM(CI79/CI80)</f>
        <v>0.27593944338174947</v>
      </c>
      <c r="CJ82" s="412">
        <f t="shared" si="422"/>
        <v>0.26506715054361601</v>
      </c>
      <c r="CK82" s="412">
        <f t="shared" si="422"/>
        <v>0.2772847445865444</v>
      </c>
      <c r="CL82" s="412">
        <f t="shared" si="422"/>
        <v>0.28134784187607759</v>
      </c>
      <c r="CM82" s="412">
        <f t="shared" si="422"/>
        <v>0.28671221549757325</v>
      </c>
      <c r="CN82" s="412">
        <f t="shared" si="422"/>
        <v>0.29413108319649328</v>
      </c>
      <c r="CO82" s="412">
        <f t="shared" si="422"/>
        <v>0.30118298676143368</v>
      </c>
      <c r="CP82" s="412">
        <f t="shared" si="422"/>
        <v>0.29925289463948473</v>
      </c>
      <c r="CQ82" s="412">
        <f t="shared" si="422"/>
        <v>0.30695671199229269</v>
      </c>
      <c r="CR82" s="412">
        <f t="shared" si="422"/>
        <v>0.3191972895324251</v>
      </c>
      <c r="CS82" s="412">
        <f t="shared" si="422"/>
        <v>0.31973406093839968</v>
      </c>
      <c r="CT82" s="413">
        <f t="shared" si="422"/>
        <v>0.32532988544637242</v>
      </c>
      <c r="CU82" s="412">
        <f t="shared" si="422"/>
        <v>0.32995084590947105</v>
      </c>
      <c r="CV82" s="412">
        <f t="shared" si="422"/>
        <v>0.33140574262460215</v>
      </c>
      <c r="CW82" s="412">
        <f t="shared" si="422"/>
        <v>0.33583983355156927</v>
      </c>
      <c r="CX82" s="412">
        <f t="shared" si="422"/>
        <v>0.33679525341206995</v>
      </c>
      <c r="CY82" s="412">
        <f t="shared" si="422"/>
        <v>0.33832309644853187</v>
      </c>
      <c r="CZ82" s="412">
        <f t="shared" si="422"/>
        <v>0.34000934481318784</v>
      </c>
      <c r="DA82" s="412">
        <f t="shared" si="422"/>
        <v>0.3311350214278248</v>
      </c>
      <c r="DB82" s="412">
        <f t="shared" si="422"/>
        <v>0.35526676571424048</v>
      </c>
      <c r="DC82" s="412">
        <f t="shared" si="422"/>
        <v>0.34945291462547051</v>
      </c>
      <c r="DD82" s="412">
        <f t="shared" si="422"/>
        <v>0.35443373749457374</v>
      </c>
      <c r="DE82" s="412">
        <f t="shared" si="422"/>
        <v>0.354843490989385</v>
      </c>
      <c r="DF82" s="413">
        <f t="shared" si="422"/>
        <v>0.35774219950891345</v>
      </c>
      <c r="DG82" s="412">
        <f t="shared" si="422"/>
        <v>0.35828869124082913</v>
      </c>
      <c r="DH82" s="412">
        <f t="shared" si="422"/>
        <v>0.36822526201595845</v>
      </c>
      <c r="DI82" s="412">
        <f t="shared" si="422"/>
        <v>0.37147195116544096</v>
      </c>
      <c r="DJ82" s="412">
        <f t="shared" si="422"/>
        <v>0.37341932164979663</v>
      </c>
      <c r="DK82" s="412">
        <f t="shared" ref="DK82:FK82" si="423">SUM(DK79/DK80)</f>
        <v>0.37522131181290397</v>
      </c>
      <c r="DL82" s="412">
        <f t="shared" si="423"/>
        <v>0.37436071967695145</v>
      </c>
      <c r="DM82" s="412">
        <f t="shared" si="423"/>
        <v>0.37532145158923108</v>
      </c>
      <c r="DN82" s="412">
        <f t="shared" si="423"/>
        <v>0.37533363998172897</v>
      </c>
      <c r="DO82" s="412">
        <f t="shared" si="423"/>
        <v>0.37558220889555222</v>
      </c>
      <c r="DP82" s="412">
        <f t="shared" si="423"/>
        <v>0.37905021718043946</v>
      </c>
      <c r="DQ82" s="412">
        <f t="shared" si="423"/>
        <v>0.37818500235382613</v>
      </c>
      <c r="DR82" s="412">
        <f t="shared" si="423"/>
        <v>0.37223443167488007</v>
      </c>
      <c r="DS82" s="412">
        <f t="shared" si="423"/>
        <v>0.38715063546588041</v>
      </c>
      <c r="DT82" s="412">
        <f t="shared" si="423"/>
        <v>0.38660195727185148</v>
      </c>
      <c r="DU82" s="412">
        <f t="shared" si="423"/>
        <v>0.38478112892131339</v>
      </c>
      <c r="DV82" s="415">
        <f t="shared" si="423"/>
        <v>0.38530646296634252</v>
      </c>
      <c r="DW82" s="415">
        <f t="shared" si="423"/>
        <v>0.38903765178843613</v>
      </c>
      <c r="DX82" s="415">
        <f t="shared" si="423"/>
        <v>0.38383082219398451</v>
      </c>
      <c r="DY82" s="415">
        <f t="shared" si="423"/>
        <v>0.40210675753966285</v>
      </c>
      <c r="DZ82" s="415">
        <f t="shared" si="423"/>
        <v>0.39870180647883346</v>
      </c>
      <c r="EA82" s="415">
        <f t="shared" si="423"/>
        <v>0.39968299799656953</v>
      </c>
      <c r="EB82" s="415">
        <f t="shared" si="423"/>
        <v>0.39842644036610741</v>
      </c>
      <c r="EC82" s="415">
        <f t="shared" si="423"/>
        <v>0.39599997118769142</v>
      </c>
      <c r="ED82" s="493">
        <f t="shared" si="423"/>
        <v>0.40894287039771232</v>
      </c>
      <c r="EE82" s="493">
        <f t="shared" si="423"/>
        <v>0.40590171421372157</v>
      </c>
      <c r="EF82" s="493">
        <f t="shared" si="423"/>
        <v>0.40683704950438776</v>
      </c>
      <c r="EG82" s="493">
        <f t="shared" si="423"/>
        <v>0.40902015032664546</v>
      </c>
      <c r="EH82" s="493">
        <f t="shared" si="423"/>
        <v>0.40732569047407452</v>
      </c>
      <c r="EI82" s="493">
        <f t="shared" si="423"/>
        <v>0.4041693369377713</v>
      </c>
      <c r="EJ82" s="493">
        <f t="shared" si="423"/>
        <v>0.40325930647277647</v>
      </c>
      <c r="EK82" s="493">
        <f t="shared" si="423"/>
        <v>0.40452265196484549</v>
      </c>
      <c r="EL82" s="493">
        <f t="shared" si="423"/>
        <v>0.40591335314755073</v>
      </c>
      <c r="EM82" s="493">
        <f t="shared" si="423"/>
        <v>0.40630606351349002</v>
      </c>
      <c r="EN82" s="493">
        <f t="shared" si="423"/>
        <v>0.40856940267064173</v>
      </c>
      <c r="EO82" s="493">
        <f t="shared" si="423"/>
        <v>0.40555093267174142</v>
      </c>
      <c r="EP82" s="493">
        <f t="shared" si="423"/>
        <v>0.40899798062021564</v>
      </c>
      <c r="EQ82" s="493">
        <f t="shared" si="423"/>
        <v>0.40817769782280999</v>
      </c>
      <c r="ER82" s="493">
        <f t="shared" si="423"/>
        <v>0.40985235378672347</v>
      </c>
      <c r="ES82" s="493">
        <f t="shared" si="423"/>
        <v>0.4069312136788813</v>
      </c>
      <c r="ET82" s="493">
        <f t="shared" si="423"/>
        <v>0.40726068899635048</v>
      </c>
      <c r="EU82" s="493">
        <f t="shared" si="423"/>
        <v>0.40852797416102166</v>
      </c>
      <c r="EV82" s="493">
        <f t="shared" si="423"/>
        <v>0.40559878084419088</v>
      </c>
      <c r="EW82" s="493">
        <f t="shared" si="423"/>
        <v>0.40671505430920724</v>
      </c>
      <c r="EX82" s="493">
        <f t="shared" si="423"/>
        <v>0.40544534072568922</v>
      </c>
      <c r="EY82" s="493">
        <f t="shared" si="423"/>
        <v>0.40629064611116694</v>
      </c>
      <c r="EZ82" s="493">
        <f t="shared" si="423"/>
        <v>0.40968451608093581</v>
      </c>
      <c r="FA82" s="493">
        <f t="shared" si="423"/>
        <v>0.41819813119277061</v>
      </c>
      <c r="FB82" s="493">
        <f t="shared" si="423"/>
        <v>0.39560785875132176</v>
      </c>
      <c r="FC82" s="493">
        <f t="shared" si="423"/>
        <v>0.41144356000630411</v>
      </c>
      <c r="FD82" s="493">
        <f t="shared" si="423"/>
        <v>0.40925666647561942</v>
      </c>
      <c r="FE82" s="493">
        <f t="shared" si="423"/>
        <v>0.41061474079636484</v>
      </c>
      <c r="FF82" s="493">
        <f t="shared" si="423"/>
        <v>0.41386529347110451</v>
      </c>
      <c r="FG82" s="493">
        <f t="shared" si="423"/>
        <v>0.41550565961618752</v>
      </c>
      <c r="FH82" s="493">
        <f t="shared" si="423"/>
        <v>0.41836274493256836</v>
      </c>
      <c r="FI82" s="493">
        <f t="shared" si="423"/>
        <v>0.45512345476464527</v>
      </c>
      <c r="FJ82" s="493">
        <f t="shared" si="423"/>
        <v>0.48718732487645827</v>
      </c>
      <c r="FK82" s="493">
        <f t="shared" si="423"/>
        <v>0.35291190154822294</v>
      </c>
    </row>
    <row r="83" spans="2:167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67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67" s="68" customFormat="1" ht="13.5" customHeight="1" x14ac:dyDescent="0.25">
      <c r="B85" s="87" t="s">
        <v>1</v>
      </c>
      <c r="C85" s="103">
        <f>SUM(C51,C61,C71,C78)</f>
        <v>2970549.29</v>
      </c>
      <c r="D85" s="69">
        <f t="shared" ref="D85:N86" si="424">SUM(D51,D61,D71,D78)</f>
        <v>2970549.29</v>
      </c>
      <c r="E85" s="69">
        <f t="shared" si="424"/>
        <v>2973806.6210000003</v>
      </c>
      <c r="F85" s="69">
        <f t="shared" si="424"/>
        <v>3572330.7950000004</v>
      </c>
      <c r="G85" s="69">
        <f t="shared" si="424"/>
        <v>4135163.4899999998</v>
      </c>
      <c r="H85" s="69">
        <f t="shared" si="424"/>
        <v>4406298.3530000001</v>
      </c>
      <c r="I85" s="69">
        <f t="shared" si="424"/>
        <v>4904946.4589999998</v>
      </c>
      <c r="J85" s="69">
        <f t="shared" si="424"/>
        <v>5374690.7110000001</v>
      </c>
      <c r="K85" s="109">
        <f t="shared" si="424"/>
        <v>5160916.6260000002</v>
      </c>
      <c r="L85" s="69">
        <f t="shared" si="424"/>
        <v>4672116.1529999999</v>
      </c>
      <c r="M85" s="69">
        <f t="shared" si="424"/>
        <v>3656356.6689999998</v>
      </c>
      <c r="N85" s="89">
        <f t="shared" si="424"/>
        <v>3104150.6810000003</v>
      </c>
      <c r="O85" s="71">
        <f t="shared" ref="O85:Q86" si="425">SUM(O51,O61,O71,O78)</f>
        <v>3527835</v>
      </c>
      <c r="P85" s="71">
        <f t="shared" si="425"/>
        <v>3471354</v>
      </c>
      <c r="Q85" s="69">
        <f t="shared" si="425"/>
        <v>3213287</v>
      </c>
      <c r="R85" s="69">
        <f t="shared" ref="R85:T86" si="426">SUM(R51,R61,R71,R78)</f>
        <v>2940430.98</v>
      </c>
      <c r="S85" s="69">
        <f t="shared" si="426"/>
        <v>3500986.92</v>
      </c>
      <c r="T85" s="69">
        <f t="shared" si="426"/>
        <v>4431628.254999999</v>
      </c>
      <c r="U85" s="69">
        <f t="shared" ref="U85:Z85" si="427">SUM(U51,U61,U71,U78)</f>
        <v>4691896.0199999996</v>
      </c>
      <c r="V85" s="69">
        <f t="shared" si="427"/>
        <v>4747632.8900000006</v>
      </c>
      <c r="W85" s="69">
        <f t="shared" si="427"/>
        <v>4845012.5299999993</v>
      </c>
      <c r="X85" s="69">
        <f t="shared" si="427"/>
        <v>3970876.9</v>
      </c>
      <c r="Y85" s="69">
        <f t="shared" si="427"/>
        <v>3416555.16</v>
      </c>
      <c r="Z85" s="89">
        <f t="shared" si="427"/>
        <v>3111195.29</v>
      </c>
      <c r="AA85" s="69">
        <f t="shared" ref="AA85:AC86" si="428">SUM(AA51,AA61,AA71,AA78)</f>
        <v>3246368.65</v>
      </c>
      <c r="AB85" s="69">
        <f t="shared" si="428"/>
        <v>3031467.5600000005</v>
      </c>
      <c r="AC85" s="69">
        <f t="shared" si="428"/>
        <v>2869279.29</v>
      </c>
      <c r="AD85" s="69">
        <f t="shared" ref="AD85:AF86" si="429">SUM(AD51,AD61,AD71,AD78)</f>
        <v>2863346.59</v>
      </c>
      <c r="AE85" s="69">
        <f t="shared" si="429"/>
        <v>3051668.21</v>
      </c>
      <c r="AF85" s="69">
        <f t="shared" si="429"/>
        <v>3615653.4800000004</v>
      </c>
      <c r="AG85" s="69">
        <f t="shared" ref="AG85:AI86" si="430">SUM(AG51,AG61,AG71,AG78)</f>
        <v>4140352.61</v>
      </c>
      <c r="AH85" s="69">
        <f t="shared" si="430"/>
        <v>4384921.580000001</v>
      </c>
      <c r="AI85" s="69">
        <f t="shared" si="430"/>
        <v>4166563.63</v>
      </c>
      <c r="AJ85" s="69">
        <f t="shared" ref="AJ85:AL86" si="431">SUM(AJ51,AJ61,AJ71,AJ78)</f>
        <v>3979219.2369999993</v>
      </c>
      <c r="AK85" s="69">
        <f t="shared" si="431"/>
        <v>3362835.6940000006</v>
      </c>
      <c r="AL85" s="89">
        <f t="shared" si="431"/>
        <v>2762318.1389999995</v>
      </c>
      <c r="AM85" s="69">
        <f t="shared" ref="AM85:AO86" si="432">SUM(AM51,AM61,AM71,AM78)</f>
        <v>3031951.49</v>
      </c>
      <c r="AN85" s="69">
        <f t="shared" si="432"/>
        <v>2891653.95</v>
      </c>
      <c r="AO85" s="69">
        <f t="shared" si="432"/>
        <v>2544560.4699999997</v>
      </c>
      <c r="AP85" s="69">
        <f t="shared" ref="AP85:AR86" si="433">SUM(AP51,AP61,AP71,AP78)</f>
        <v>2692122.1</v>
      </c>
      <c r="AQ85" s="69">
        <f t="shared" si="433"/>
        <v>2671375.9</v>
      </c>
      <c r="AR85" s="69">
        <f t="shared" si="433"/>
        <v>3376586.9499999997</v>
      </c>
      <c r="AS85" s="69">
        <f t="shared" ref="AS85:AU86" si="434">SUM(AS51,AS61,AS71,AS78)</f>
        <v>4165355.12</v>
      </c>
      <c r="AT85" s="69">
        <f t="shared" si="434"/>
        <v>3969904.8299999996</v>
      </c>
      <c r="AU85" s="69">
        <f t="shared" si="434"/>
        <v>3925971.92</v>
      </c>
      <c r="AV85" s="69">
        <f t="shared" ref="AV85:AX86" si="435">SUM(AV51,AV61,AV71,AV78)</f>
        <v>3797021.8999999994</v>
      </c>
      <c r="AW85" s="69">
        <f t="shared" si="435"/>
        <v>2837499.7</v>
      </c>
      <c r="AX85" s="89">
        <f t="shared" si="435"/>
        <v>2674483.8200000003</v>
      </c>
      <c r="AY85" s="69">
        <f t="shared" ref="AY85:BD86" si="436">SUM(AY51,AY61,AY71,AY78)</f>
        <v>2738587.75</v>
      </c>
      <c r="AZ85" s="69">
        <f t="shared" si="436"/>
        <v>2470024.8400000003</v>
      </c>
      <c r="BA85" s="69">
        <f t="shared" si="436"/>
        <v>2513380.1400000006</v>
      </c>
      <c r="BB85" s="69">
        <f t="shared" si="436"/>
        <v>2624089.92</v>
      </c>
      <c r="BC85" s="69">
        <f t="shared" si="436"/>
        <v>2965299.49</v>
      </c>
      <c r="BD85" s="69">
        <f t="shared" si="436"/>
        <v>3349529.1499999994</v>
      </c>
      <c r="BE85" s="69">
        <f t="shared" ref="BE85:BG86" si="437">SUM(BE51,BE61,BE71,BE78)</f>
        <v>3673083.55</v>
      </c>
      <c r="BF85" s="69">
        <f t="shared" si="437"/>
        <v>3736397.71</v>
      </c>
      <c r="BG85" s="69">
        <f t="shared" si="437"/>
        <v>3853162.0099999993</v>
      </c>
      <c r="BH85" s="69">
        <f t="shared" ref="BH85:BS86" si="438">SUM(BH51,BH61,BH71,BH78)</f>
        <v>3354090.52</v>
      </c>
      <c r="BI85" s="69">
        <f t="shared" si="438"/>
        <v>2645596.2200000002</v>
      </c>
      <c r="BJ85" s="89">
        <f t="shared" si="438"/>
        <v>2453599.9300000002</v>
      </c>
      <c r="BK85" s="69">
        <f t="shared" si="438"/>
        <v>2633436.67</v>
      </c>
      <c r="BL85" s="69">
        <f t="shared" si="438"/>
        <v>2640508.48</v>
      </c>
      <c r="BM85" s="69">
        <f t="shared" si="438"/>
        <v>2323275.61</v>
      </c>
      <c r="BN85" s="69">
        <f t="shared" si="438"/>
        <v>2406185</v>
      </c>
      <c r="BO85" s="69">
        <f t="shared" si="438"/>
        <v>2466166</v>
      </c>
      <c r="BP85" s="69">
        <f t="shared" si="438"/>
        <v>2933099</v>
      </c>
      <c r="BQ85" s="69">
        <f t="shared" si="438"/>
        <v>3402547.6399999997</v>
      </c>
      <c r="BR85" s="69">
        <f t="shared" si="438"/>
        <v>3369878.25</v>
      </c>
      <c r="BS85" s="69">
        <f t="shared" si="438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39">SUM(BW51,BW61,BW71,BW78)</f>
        <v>2572988.4700000002</v>
      </c>
      <c r="BX85" s="69">
        <f t="shared" si="439"/>
        <v>2503081.19</v>
      </c>
      <c r="BY85" s="69">
        <f t="shared" si="439"/>
        <v>2340101.2000000002</v>
      </c>
      <c r="BZ85" s="69">
        <f t="shared" si="439"/>
        <v>2370572.6800000002</v>
      </c>
      <c r="CA85" s="69">
        <f t="shared" si="439"/>
        <v>2456946.02</v>
      </c>
      <c r="CB85" s="69">
        <f t="shared" si="439"/>
        <v>3100036.4</v>
      </c>
      <c r="CC85" s="69">
        <f t="shared" ref="CC85:CH85" si="440">SUM(CC51,CC61,CC71,CC78)</f>
        <v>3434729.3800000004</v>
      </c>
      <c r="CD85" s="69">
        <f t="shared" si="440"/>
        <v>3522384.3400000003</v>
      </c>
      <c r="CE85" s="69">
        <f t="shared" si="440"/>
        <v>3437683.35</v>
      </c>
      <c r="CF85" s="69">
        <f t="shared" si="440"/>
        <v>1807796.6099999999</v>
      </c>
      <c r="CG85" s="69">
        <f t="shared" si="440"/>
        <v>2833614.71</v>
      </c>
      <c r="CH85" s="69">
        <f t="shared" si="440"/>
        <v>2226259.67</v>
      </c>
      <c r="CI85" s="201">
        <f t="shared" ref="CI85:CK86" si="441">SUM(CI51,CI61,CI71,CI78)</f>
        <v>2437372.3600000003</v>
      </c>
      <c r="CJ85" s="69">
        <f t="shared" si="441"/>
        <v>2109237.63</v>
      </c>
      <c r="CK85" s="69">
        <f t="shared" si="441"/>
        <v>1952050.27</v>
      </c>
      <c r="CL85" s="69">
        <f t="shared" ref="CL85:DJ85" si="442">SUM(CL51,CL61,CL71,CL78)</f>
        <v>2014353.13</v>
      </c>
      <c r="CM85" s="69">
        <f t="shared" si="442"/>
        <v>2183121.63</v>
      </c>
      <c r="CN85" s="69">
        <f t="shared" si="442"/>
        <v>2635403.4899999998</v>
      </c>
      <c r="CO85" s="69">
        <f t="shared" si="442"/>
        <v>3076251.48</v>
      </c>
      <c r="CP85" s="69">
        <f t="shared" si="442"/>
        <v>3150591.78</v>
      </c>
      <c r="CQ85" s="69">
        <f t="shared" si="442"/>
        <v>2926343.51</v>
      </c>
      <c r="CR85" s="69">
        <f t="shared" si="442"/>
        <v>2398060.77</v>
      </c>
      <c r="CS85" s="69">
        <f t="shared" si="442"/>
        <v>2008346.4799999997</v>
      </c>
      <c r="CT85" s="89">
        <f t="shared" si="442"/>
        <v>1785368.8599999999</v>
      </c>
      <c r="CU85" s="69">
        <f t="shared" si="442"/>
        <v>2097289.29</v>
      </c>
      <c r="CV85" s="69">
        <f t="shared" si="442"/>
        <v>1780715.5299999998</v>
      </c>
      <c r="CW85" s="69">
        <f t="shared" si="442"/>
        <v>1724840.06</v>
      </c>
      <c r="CX85" s="69">
        <f t="shared" si="442"/>
        <v>1622099.72</v>
      </c>
      <c r="CY85" s="69">
        <f t="shared" si="442"/>
        <v>1653033.07</v>
      </c>
      <c r="CZ85" s="69">
        <f t="shared" si="442"/>
        <v>2243531.7400000002</v>
      </c>
      <c r="DA85" s="69">
        <f t="shared" si="442"/>
        <v>2554930.9</v>
      </c>
      <c r="DB85" s="69">
        <f t="shared" si="442"/>
        <v>2513614.0399999996</v>
      </c>
      <c r="DC85" s="69">
        <f t="shared" si="442"/>
        <v>2656077.4499999997</v>
      </c>
      <c r="DD85" s="69">
        <f t="shared" si="442"/>
        <v>2252077.3099999996</v>
      </c>
      <c r="DE85" s="69">
        <f t="shared" si="442"/>
        <v>1753661.19</v>
      </c>
      <c r="DF85" s="89">
        <f t="shared" si="442"/>
        <v>1584373.8200000003</v>
      </c>
      <c r="DG85" s="69">
        <f t="shared" si="442"/>
        <v>1719445.7800000003</v>
      </c>
      <c r="DH85" s="69">
        <f t="shared" si="442"/>
        <v>1707882.7599999998</v>
      </c>
      <c r="DI85" s="69">
        <f t="shared" si="442"/>
        <v>1551149.9900000002</v>
      </c>
      <c r="DJ85" s="69">
        <f t="shared" si="442"/>
        <v>1562007.8900000001</v>
      </c>
      <c r="DK85" s="69">
        <f t="shared" ref="DK85:DU85" si="443">SUM(DK51,DK61,DK71,DK78)</f>
        <v>1859706.31</v>
      </c>
      <c r="DL85" s="69">
        <f t="shared" si="443"/>
        <v>2163932.11</v>
      </c>
      <c r="DM85" s="69">
        <f t="shared" si="443"/>
        <v>2629008.31</v>
      </c>
      <c r="DN85" s="69">
        <f t="shared" si="443"/>
        <v>2669691.7749999994</v>
      </c>
      <c r="DO85" s="69">
        <f t="shared" si="443"/>
        <v>2784057.35</v>
      </c>
      <c r="DP85" s="69">
        <f t="shared" si="443"/>
        <v>2360257.4900000002</v>
      </c>
      <c r="DQ85" s="69">
        <f t="shared" si="443"/>
        <v>1775962.95</v>
      </c>
      <c r="DR85" s="69">
        <f t="shared" si="443"/>
        <v>1648432.01</v>
      </c>
      <c r="DS85" s="69">
        <f t="shared" si="443"/>
        <v>1760920.72</v>
      </c>
      <c r="DT85" s="69">
        <f t="shared" si="443"/>
        <v>1574838.48</v>
      </c>
      <c r="DU85" s="69">
        <f t="shared" si="443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44">SUM(EE51,EE61,EE71,EE78)</f>
        <v>1743950.66</v>
      </c>
      <c r="EF85" s="359">
        <f t="shared" si="444"/>
        <v>1608074.8699999999</v>
      </c>
      <c r="EG85" s="359">
        <f t="shared" si="444"/>
        <v>1422206.01</v>
      </c>
      <c r="EH85" s="359">
        <f t="shared" si="444"/>
        <v>1512609.84</v>
      </c>
      <c r="EI85" s="359">
        <f t="shared" si="444"/>
        <v>1588861.1699999997</v>
      </c>
      <c r="EJ85" s="359">
        <f t="shared" si="444"/>
        <v>1966464.03</v>
      </c>
      <c r="EK85" s="359">
        <f t="shared" si="444"/>
        <v>2352327.86</v>
      </c>
      <c r="EL85" s="359">
        <f t="shared" si="444"/>
        <v>2358191.3899999997</v>
      </c>
      <c r="EM85" s="359">
        <f t="shared" si="444"/>
        <v>2410366.2599999998</v>
      </c>
      <c r="EN85" s="359">
        <f t="shared" si="444"/>
        <v>2209612.83</v>
      </c>
      <c r="EO85" s="359">
        <f t="shared" si="444"/>
        <v>1708222.53</v>
      </c>
      <c r="EP85" s="359">
        <f t="shared" si="444"/>
        <v>1571803.4900000002</v>
      </c>
      <c r="EQ85" s="359">
        <f t="shared" si="444"/>
        <v>1784820.13</v>
      </c>
      <c r="ER85" s="359">
        <f t="shared" si="444"/>
        <v>1624670.21</v>
      </c>
      <c r="ES85" s="359">
        <f t="shared" si="444"/>
        <v>1498355.17</v>
      </c>
      <c r="ET85" s="359">
        <f t="shared" si="444"/>
        <v>1365283.9400000002</v>
      </c>
      <c r="EU85" s="359">
        <f t="shared" ref="EU85:FJ86" si="445">SUM(EU51,EU61,EU71,EU78)</f>
        <v>1547199.9200000002</v>
      </c>
      <c r="EV85" s="359">
        <f t="shared" si="445"/>
        <v>1811929.6000000003</v>
      </c>
      <c r="EW85" s="359">
        <f t="shared" si="445"/>
        <v>2116904.1799999997</v>
      </c>
      <c r="EX85" s="359">
        <f t="shared" si="445"/>
        <v>2191659.98</v>
      </c>
      <c r="EY85" s="359">
        <f t="shared" si="445"/>
        <v>2234245.85</v>
      </c>
      <c r="EZ85" s="359">
        <f t="shared" si="445"/>
        <v>1914578.45</v>
      </c>
      <c r="FA85" s="359">
        <f t="shared" si="445"/>
        <v>1598059.5699999998</v>
      </c>
      <c r="FB85" s="359">
        <f t="shared" si="445"/>
        <v>1381473.19</v>
      </c>
      <c r="FC85" s="359">
        <f t="shared" si="445"/>
        <v>1523818.03</v>
      </c>
      <c r="FD85" s="359">
        <f t="shared" si="445"/>
        <v>1475983.33</v>
      </c>
      <c r="FE85" s="359">
        <f t="shared" si="445"/>
        <v>1410421.7799999998</v>
      </c>
      <c r="FF85" s="359">
        <f t="shared" si="445"/>
        <v>1353826.53</v>
      </c>
      <c r="FG85" s="359">
        <f t="shared" si="445"/>
        <v>1460566.78</v>
      </c>
      <c r="FH85" s="359">
        <f t="shared" si="445"/>
        <v>1730584.8800000001</v>
      </c>
      <c r="FI85" s="359">
        <f t="shared" si="445"/>
        <v>2001173.0999999999</v>
      </c>
      <c r="FJ85" s="359">
        <f t="shared" si="445"/>
        <v>2279836.0299999998</v>
      </c>
      <c r="FK85" s="359">
        <f t="shared" ref="FK85:FK86" si="446">SUM(FK51,FK61,FK71,FK78)</f>
        <v>2087045.6600000001</v>
      </c>
    </row>
    <row r="86" spans="2:167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24"/>
        <v>770268.40199999989</v>
      </c>
      <c r="E86" s="92">
        <f t="shared" si="424"/>
        <v>1479391.567</v>
      </c>
      <c r="F86" s="92">
        <f t="shared" si="424"/>
        <v>1247141.7349999999</v>
      </c>
      <c r="G86" s="92">
        <f t="shared" si="424"/>
        <v>1509987.3229999999</v>
      </c>
      <c r="H86" s="92">
        <f t="shared" si="424"/>
        <v>1330292.584</v>
      </c>
      <c r="I86" s="92">
        <f t="shared" si="424"/>
        <v>1963080.8320000002</v>
      </c>
      <c r="J86" s="92">
        <f t="shared" si="424"/>
        <v>1542745.9450000005</v>
      </c>
      <c r="K86" s="110">
        <f t="shared" si="424"/>
        <v>1914981.4030000002</v>
      </c>
      <c r="L86" s="92">
        <f t="shared" si="424"/>
        <v>1877847.6719999998</v>
      </c>
      <c r="M86" s="92">
        <f t="shared" si="424"/>
        <v>2446185.2040000004</v>
      </c>
      <c r="N86" s="93">
        <f t="shared" si="424"/>
        <v>1765401.8429999992</v>
      </c>
      <c r="O86" s="72">
        <f t="shared" si="425"/>
        <v>1713821</v>
      </c>
      <c r="P86" s="72">
        <f t="shared" si="425"/>
        <v>1848280</v>
      </c>
      <c r="Q86" s="92">
        <f t="shared" si="425"/>
        <v>1646314</v>
      </c>
      <c r="R86" s="92">
        <f t="shared" si="426"/>
        <v>1623046.27</v>
      </c>
      <c r="S86" s="92">
        <f t="shared" si="426"/>
        <v>2221183.8800000004</v>
      </c>
      <c r="T86" s="92">
        <f t="shared" si="426"/>
        <v>2324107.98</v>
      </c>
      <c r="U86" s="92">
        <f t="shared" ref="U86:Z86" si="447">SUM(U52,U62,U72,U79)</f>
        <v>2266370.0499999998</v>
      </c>
      <c r="V86" s="92">
        <f t="shared" si="447"/>
        <v>2300487.7799999998</v>
      </c>
      <c r="W86" s="92">
        <f t="shared" si="447"/>
        <v>2442368.3299999996</v>
      </c>
      <c r="X86" s="92">
        <f t="shared" si="447"/>
        <v>2209803.61</v>
      </c>
      <c r="Y86" s="92">
        <f t="shared" si="447"/>
        <v>2281360.8699999996</v>
      </c>
      <c r="Z86" s="93">
        <f t="shared" si="447"/>
        <v>2005680.85</v>
      </c>
      <c r="AA86" s="92">
        <f t="shared" si="428"/>
        <v>2211616.6199999996</v>
      </c>
      <c r="AB86" s="92">
        <f t="shared" si="428"/>
        <v>2275429.54</v>
      </c>
      <c r="AC86" s="92">
        <f t="shared" si="428"/>
        <v>2000879</v>
      </c>
      <c r="AD86" s="92">
        <f t="shared" si="429"/>
        <v>2400938.94</v>
      </c>
      <c r="AE86" s="92">
        <f t="shared" si="429"/>
        <v>2474121.6899999995</v>
      </c>
      <c r="AF86" s="92">
        <f t="shared" si="429"/>
        <v>2743109.34</v>
      </c>
      <c r="AG86" s="92">
        <f t="shared" si="430"/>
        <v>2917539.48</v>
      </c>
      <c r="AH86" s="92">
        <f t="shared" si="430"/>
        <v>3114680.76</v>
      </c>
      <c r="AI86" s="92">
        <f t="shared" si="430"/>
        <v>3090453.77</v>
      </c>
      <c r="AJ86" s="92">
        <f t="shared" si="431"/>
        <v>3118427.82</v>
      </c>
      <c r="AK86" s="92">
        <f t="shared" si="431"/>
        <v>2896886.7230000002</v>
      </c>
      <c r="AL86" s="93">
        <f t="shared" si="431"/>
        <v>2613747.2230000002</v>
      </c>
      <c r="AM86" s="92">
        <f t="shared" si="432"/>
        <v>2742758.99</v>
      </c>
      <c r="AN86" s="92">
        <f t="shared" si="432"/>
        <v>2471785.92</v>
      </c>
      <c r="AO86" s="92">
        <f t="shared" si="432"/>
        <v>2543573.11</v>
      </c>
      <c r="AP86" s="92">
        <f t="shared" si="433"/>
        <v>2639276.5</v>
      </c>
      <c r="AQ86" s="92">
        <f t="shared" si="433"/>
        <v>2600147.19</v>
      </c>
      <c r="AR86" s="92">
        <f t="shared" si="433"/>
        <v>3000802.53</v>
      </c>
      <c r="AS86" s="92">
        <f t="shared" si="434"/>
        <v>3415243.0400000005</v>
      </c>
      <c r="AT86" s="92">
        <f t="shared" si="434"/>
        <v>3416995.24</v>
      </c>
      <c r="AU86" s="92">
        <f t="shared" si="434"/>
        <v>3598956.7599999993</v>
      </c>
      <c r="AV86" s="92">
        <f t="shared" si="435"/>
        <v>3398586.7300000004</v>
      </c>
      <c r="AW86" s="92">
        <f t="shared" si="435"/>
        <v>2946073.47</v>
      </c>
      <c r="AX86" s="93">
        <f t="shared" si="435"/>
        <v>2894652.8600000003</v>
      </c>
      <c r="AY86" s="92">
        <f t="shared" si="436"/>
        <v>2829707</v>
      </c>
      <c r="AZ86" s="92">
        <f t="shared" si="436"/>
        <v>2656223</v>
      </c>
      <c r="BA86" s="92">
        <f t="shared" si="436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37"/>
        <v>3788360</v>
      </c>
      <c r="BF86" s="92">
        <f t="shared" si="437"/>
        <v>3776657</v>
      </c>
      <c r="BG86" s="92">
        <f t="shared" si="437"/>
        <v>3932968</v>
      </c>
      <c r="BH86" s="92">
        <f t="shared" si="438"/>
        <v>3744224.6599999997</v>
      </c>
      <c r="BI86" s="92">
        <f t="shared" si="438"/>
        <v>3113753.5300000003</v>
      </c>
      <c r="BJ86" s="93">
        <f t="shared" si="438"/>
        <v>2980982.99</v>
      </c>
      <c r="BK86" s="92">
        <f t="shared" si="438"/>
        <v>3017746</v>
      </c>
      <c r="BL86" s="92">
        <f t="shared" si="438"/>
        <v>3052971</v>
      </c>
      <c r="BM86" s="92">
        <f t="shared" si="438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448">SUM(BQ52,BQ62,BQ72,BQ79)</f>
        <v>4010376.5700000003</v>
      </c>
      <c r="BR86" s="92">
        <f t="shared" si="448"/>
        <v>3889606.298</v>
      </c>
      <c r="BS86" s="92">
        <f t="shared" si="448"/>
        <v>4138513.6799999997</v>
      </c>
      <c r="BT86" s="92">
        <f t="shared" si="448"/>
        <v>3930938.34</v>
      </c>
      <c r="BU86" s="92">
        <f t="shared" si="448"/>
        <v>3456746</v>
      </c>
      <c r="BV86" s="93">
        <f t="shared" si="448"/>
        <v>3308780.28</v>
      </c>
      <c r="BW86" s="92">
        <f t="shared" si="448"/>
        <v>3189651.82</v>
      </c>
      <c r="BX86" s="92">
        <f t="shared" si="448"/>
        <v>3024817.98</v>
      </c>
      <c r="BY86" s="92">
        <f t="shared" si="448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449">SUM(CC52,CC62,CC72,CC79)</f>
        <v>4254023.7100000009</v>
      </c>
      <c r="CD86" s="92">
        <f t="shared" si="449"/>
        <v>4226126.1000000006</v>
      </c>
      <c r="CE86" s="92">
        <f t="shared" si="449"/>
        <v>4184866.59</v>
      </c>
      <c r="CF86" s="92">
        <f t="shared" si="449"/>
        <v>2361050.1199999996</v>
      </c>
      <c r="CG86" s="92">
        <f t="shared" si="449"/>
        <v>3961352.9700000007</v>
      </c>
      <c r="CH86" s="92">
        <f t="shared" si="449"/>
        <v>3165372.3899999997</v>
      </c>
      <c r="CI86" s="210">
        <f t="shared" si="441"/>
        <v>3273655.8000000003</v>
      </c>
      <c r="CJ86" s="92">
        <f t="shared" si="441"/>
        <v>3081137.3699999996</v>
      </c>
      <c r="CK86" s="92">
        <f t="shared" si="441"/>
        <v>3059561.23</v>
      </c>
      <c r="CL86" s="92">
        <f t="shared" ref="CL86:DJ86" si="450">SUM(CL52,CL62,CL72,CL79)</f>
        <v>3056838.5400000005</v>
      </c>
      <c r="CM86" s="92">
        <f t="shared" si="450"/>
        <v>3402074.05</v>
      </c>
      <c r="CN86" s="92">
        <f t="shared" si="450"/>
        <v>4060990.6700000004</v>
      </c>
      <c r="CO86" s="92">
        <f t="shared" si="450"/>
        <v>4826086.37</v>
      </c>
      <c r="CP86" s="92">
        <f t="shared" si="450"/>
        <v>5032509.3600000003</v>
      </c>
      <c r="CQ86" s="92">
        <f t="shared" si="450"/>
        <v>4876739.5100000007</v>
      </c>
      <c r="CR86" s="92">
        <f t="shared" si="450"/>
        <v>4240009.1700000009</v>
      </c>
      <c r="CS86" s="92">
        <f t="shared" si="450"/>
        <v>3859291.9899999998</v>
      </c>
      <c r="CT86" s="93">
        <f t="shared" si="450"/>
        <v>3524755.0399999996</v>
      </c>
      <c r="CU86" s="92">
        <f t="shared" si="450"/>
        <v>3888916.1700000004</v>
      </c>
      <c r="CV86" s="92">
        <f t="shared" si="450"/>
        <v>3656880.87</v>
      </c>
      <c r="CW86" s="92">
        <f t="shared" si="450"/>
        <v>3723065.36</v>
      </c>
      <c r="CX86" s="92">
        <f t="shared" si="450"/>
        <v>3756314.88</v>
      </c>
      <c r="CY86" s="92">
        <f t="shared" si="450"/>
        <v>4019385.8300000005</v>
      </c>
      <c r="CZ86" s="92">
        <f t="shared" si="450"/>
        <v>4615730.7700000005</v>
      </c>
      <c r="DA86" s="92">
        <f t="shared" si="450"/>
        <v>5202748.93</v>
      </c>
      <c r="DB86" s="92">
        <f t="shared" si="450"/>
        <v>5227292.8800000008</v>
      </c>
      <c r="DC86" s="92">
        <f t="shared" si="450"/>
        <v>5426909.2400000002</v>
      </c>
      <c r="DD86" s="92">
        <f t="shared" si="450"/>
        <v>4820449.9799999995</v>
      </c>
      <c r="DE86" s="92">
        <f t="shared" si="450"/>
        <v>4142498.46</v>
      </c>
      <c r="DF86" s="93">
        <f t="shared" si="450"/>
        <v>3969153.4899999998</v>
      </c>
      <c r="DG86" s="92">
        <f t="shared" si="450"/>
        <v>4169383.37</v>
      </c>
      <c r="DH86" s="92">
        <f t="shared" si="450"/>
        <v>4031363.4</v>
      </c>
      <c r="DI86" s="92">
        <f t="shared" si="450"/>
        <v>3769827.39</v>
      </c>
      <c r="DJ86" s="92">
        <f t="shared" si="450"/>
        <v>3963097.4600000004</v>
      </c>
      <c r="DK86" s="92">
        <f t="shared" ref="DK86:DQ86" si="451">SUM(DK52,DK62,DK72,DK79)</f>
        <v>4452014.169999999</v>
      </c>
      <c r="DL86" s="92">
        <f t="shared" si="451"/>
        <v>4973742.4399999995</v>
      </c>
      <c r="DM86" s="92">
        <f t="shared" si="451"/>
        <v>5565429.5300000003</v>
      </c>
      <c r="DN86" s="92">
        <f t="shared" si="451"/>
        <v>5507049.5499999998</v>
      </c>
      <c r="DO86" s="92">
        <f t="shared" si="451"/>
        <v>5807060.9400000004</v>
      </c>
      <c r="DP86" s="92">
        <f t="shared" si="451"/>
        <v>5176736.4100000011</v>
      </c>
      <c r="DQ86" s="92">
        <f t="shared" si="451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44"/>
        <v>4116457.55</v>
      </c>
      <c r="EF86" s="365">
        <f t="shared" si="444"/>
        <v>4065690.81</v>
      </c>
      <c r="EG86" s="365">
        <f t="shared" si="444"/>
        <v>3662493.32</v>
      </c>
      <c r="EH86" s="365">
        <f t="shared" si="444"/>
        <v>4076736.7499999995</v>
      </c>
      <c r="EI86" s="365">
        <f t="shared" si="444"/>
        <v>4236764.1499999994</v>
      </c>
      <c r="EJ86" s="365">
        <f t="shared" si="444"/>
        <v>5125460.28</v>
      </c>
      <c r="EK86" s="365">
        <f t="shared" si="444"/>
        <v>5648890.5699999994</v>
      </c>
      <c r="EL86" s="365">
        <f t="shared" si="444"/>
        <v>5822604.0099999998</v>
      </c>
      <c r="EM86" s="365">
        <f t="shared" si="444"/>
        <v>5961427.04</v>
      </c>
      <c r="EN86" s="365">
        <f t="shared" si="444"/>
        <v>5383732.2000000002</v>
      </c>
      <c r="EO86" s="365">
        <f t="shared" si="444"/>
        <v>4575100.74</v>
      </c>
      <c r="EP86" s="365">
        <f t="shared" si="444"/>
        <v>4389718.08</v>
      </c>
      <c r="EQ86" s="365">
        <f t="shared" si="444"/>
        <v>4673111.53</v>
      </c>
      <c r="ER86" s="365">
        <f t="shared" si="444"/>
        <v>4597489.7299999995</v>
      </c>
      <c r="ES86" s="365">
        <f t="shared" si="444"/>
        <v>4272225.04</v>
      </c>
      <c r="ET86" s="365">
        <f t="shared" si="444"/>
        <v>4154418.9800000004</v>
      </c>
      <c r="EU86" s="365">
        <f t="shared" si="445"/>
        <v>4458710.59</v>
      </c>
      <c r="EV86" s="365">
        <f t="shared" si="445"/>
        <v>5194779.1900000004</v>
      </c>
      <c r="EW86" s="365">
        <f t="shared" si="445"/>
        <v>5798660.4199999999</v>
      </c>
      <c r="EX86" s="365">
        <f t="shared" si="445"/>
        <v>6124367.4399999995</v>
      </c>
      <c r="EY86" s="365">
        <f t="shared" si="445"/>
        <v>6339905.6100000003</v>
      </c>
      <c r="EZ86" s="365">
        <f t="shared" si="445"/>
        <v>5646524.3600000003</v>
      </c>
      <c r="FA86" s="365">
        <f t="shared" si="445"/>
        <v>5025726.2399999993</v>
      </c>
      <c r="FB86" s="365">
        <f t="shared" si="445"/>
        <v>4670615.47</v>
      </c>
      <c r="FC86" s="365">
        <f t="shared" si="445"/>
        <v>4862135.4000000004</v>
      </c>
      <c r="FD86" s="365">
        <f t="shared" si="445"/>
        <v>4537085.34</v>
      </c>
      <c r="FE86" s="365">
        <f t="shared" si="445"/>
        <v>4713329.79</v>
      </c>
      <c r="FF86" s="365">
        <f t="shared" si="445"/>
        <v>4649058.459999999</v>
      </c>
      <c r="FG86" s="365">
        <f t="shared" si="445"/>
        <v>4902000.0000000009</v>
      </c>
      <c r="FH86" s="365">
        <f t="shared" si="445"/>
        <v>5690677.4100000001</v>
      </c>
      <c r="FI86" s="365">
        <f t="shared" si="445"/>
        <v>6212622.8200000012</v>
      </c>
      <c r="FJ86" s="365">
        <f t="shared" si="445"/>
        <v>6850932.1899999995</v>
      </c>
      <c r="FK86" s="365">
        <f t="shared" si="446"/>
        <v>6367133.1200000001</v>
      </c>
    </row>
    <row r="87" spans="2:167" s="68" customFormat="1" ht="13.5" customHeight="1" thickTop="1" x14ac:dyDescent="0.25">
      <c r="B87" s="87" t="s">
        <v>9</v>
      </c>
      <c r="C87" s="105">
        <f t="shared" ref="C87:Q87" si="452">SUM(C85:C86)</f>
        <v>3172517.5959999999</v>
      </c>
      <c r="D87" s="94">
        <f t="shared" si="452"/>
        <v>3740817.6919999998</v>
      </c>
      <c r="E87" s="94">
        <f t="shared" si="452"/>
        <v>4453198.1880000001</v>
      </c>
      <c r="F87" s="94">
        <f t="shared" si="452"/>
        <v>4819472.53</v>
      </c>
      <c r="G87" s="94">
        <f t="shared" si="452"/>
        <v>5645150.8129999992</v>
      </c>
      <c r="H87" s="94">
        <f t="shared" si="452"/>
        <v>5736590.9369999999</v>
      </c>
      <c r="I87" s="94">
        <f t="shared" si="452"/>
        <v>6868027.2910000002</v>
      </c>
      <c r="J87" s="94">
        <f t="shared" si="452"/>
        <v>6917436.6560000004</v>
      </c>
      <c r="K87" s="111">
        <f t="shared" si="452"/>
        <v>7075898.0290000001</v>
      </c>
      <c r="L87" s="94">
        <f t="shared" si="452"/>
        <v>6549963.8249999993</v>
      </c>
      <c r="M87" s="94">
        <f t="shared" si="452"/>
        <v>6102541.8729999997</v>
      </c>
      <c r="N87" s="107">
        <f t="shared" si="452"/>
        <v>4869552.5239999993</v>
      </c>
      <c r="O87" s="106">
        <f t="shared" si="452"/>
        <v>5241656</v>
      </c>
      <c r="P87" s="106">
        <f t="shared" si="452"/>
        <v>5319634</v>
      </c>
      <c r="Q87" s="94">
        <f t="shared" si="452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453">SUM(U85:U86)</f>
        <v>6958266.0699999994</v>
      </c>
      <c r="V87" s="94">
        <f t="shared" si="453"/>
        <v>7048120.6699999999</v>
      </c>
      <c r="W87" s="94">
        <f t="shared" si="453"/>
        <v>7287380.8599999994</v>
      </c>
      <c r="X87" s="94">
        <f t="shared" si="453"/>
        <v>6180680.5099999998</v>
      </c>
      <c r="Y87" s="94">
        <f t="shared" si="453"/>
        <v>5697916.0299999993</v>
      </c>
      <c r="Z87" s="96">
        <f t="shared" si="453"/>
        <v>5116876.1400000006</v>
      </c>
      <c r="AA87" s="94">
        <f t="shared" ref="AA87:AF87" si="454">SUM(AA85:AA86)</f>
        <v>5457985.2699999996</v>
      </c>
      <c r="AB87" s="94">
        <f t="shared" si="454"/>
        <v>5306897.1000000006</v>
      </c>
      <c r="AC87" s="94">
        <f t="shared" si="454"/>
        <v>4870158.29</v>
      </c>
      <c r="AD87" s="94">
        <f t="shared" si="454"/>
        <v>5264285.5299999993</v>
      </c>
      <c r="AE87" s="94">
        <f t="shared" si="454"/>
        <v>5525789.8999999994</v>
      </c>
      <c r="AF87" s="94">
        <f t="shared" si="454"/>
        <v>6358762.8200000003</v>
      </c>
      <c r="AG87" s="94">
        <f t="shared" ref="AG87:AL87" si="455">SUM(AG85:AG86)</f>
        <v>7057892.0899999999</v>
      </c>
      <c r="AH87" s="94">
        <f t="shared" si="455"/>
        <v>7499602.3400000008</v>
      </c>
      <c r="AI87" s="94">
        <f t="shared" si="455"/>
        <v>7257017.4000000004</v>
      </c>
      <c r="AJ87" s="94">
        <f t="shared" si="455"/>
        <v>7097647.0569999991</v>
      </c>
      <c r="AK87" s="94">
        <f t="shared" si="455"/>
        <v>6259722.4170000013</v>
      </c>
      <c r="AL87" s="96">
        <f t="shared" si="455"/>
        <v>5376065.3619999997</v>
      </c>
      <c r="AM87" s="94">
        <f t="shared" ref="AM87:AR87" si="456">SUM(AM85:AM86)</f>
        <v>5774710.4800000004</v>
      </c>
      <c r="AN87" s="94">
        <f t="shared" si="456"/>
        <v>5363439.87</v>
      </c>
      <c r="AO87" s="94">
        <f t="shared" si="456"/>
        <v>5088133.58</v>
      </c>
      <c r="AP87" s="94">
        <f t="shared" si="456"/>
        <v>5331398.5999999996</v>
      </c>
      <c r="AQ87" s="94">
        <f t="shared" si="456"/>
        <v>5271523.09</v>
      </c>
      <c r="AR87" s="94">
        <f t="shared" si="456"/>
        <v>6377389.4799999995</v>
      </c>
      <c r="AS87" s="94">
        <f t="shared" ref="AS87:AX87" si="457">SUM(AS85:AS86)</f>
        <v>7580598.1600000001</v>
      </c>
      <c r="AT87" s="94">
        <f t="shared" si="457"/>
        <v>7386900.0700000003</v>
      </c>
      <c r="AU87" s="94">
        <f t="shared" si="457"/>
        <v>7524928.6799999997</v>
      </c>
      <c r="AV87" s="94">
        <f t="shared" si="457"/>
        <v>7195608.6299999999</v>
      </c>
      <c r="AW87" s="94">
        <f t="shared" si="457"/>
        <v>5783573.1699999999</v>
      </c>
      <c r="AX87" s="96">
        <f t="shared" si="457"/>
        <v>5569136.6800000006</v>
      </c>
      <c r="AY87" s="94">
        <f t="shared" ref="AY87:BD87" si="458">SUM(AY85:AY86)</f>
        <v>5568294.75</v>
      </c>
      <c r="AZ87" s="94">
        <f t="shared" si="458"/>
        <v>5126247.84</v>
      </c>
      <c r="BA87" s="94">
        <f t="shared" si="458"/>
        <v>5308576.1400000006</v>
      </c>
      <c r="BB87" s="94">
        <f t="shared" si="458"/>
        <v>5761098.9199999999</v>
      </c>
      <c r="BC87" s="94">
        <f t="shared" si="458"/>
        <v>6229193.4900000002</v>
      </c>
      <c r="BD87" s="94">
        <f t="shared" si="458"/>
        <v>6819031.1499999994</v>
      </c>
      <c r="BE87" s="94">
        <f t="shared" ref="BE87:BJ87" si="459">SUM(BE85:BE86)</f>
        <v>7461443.5499999998</v>
      </c>
      <c r="BF87" s="94">
        <f t="shared" si="459"/>
        <v>7513054.71</v>
      </c>
      <c r="BG87" s="94">
        <f t="shared" si="459"/>
        <v>7786130.0099999998</v>
      </c>
      <c r="BH87" s="94">
        <f t="shared" si="459"/>
        <v>7098315.1799999997</v>
      </c>
      <c r="BI87" s="94">
        <f t="shared" si="459"/>
        <v>5759349.75</v>
      </c>
      <c r="BJ87" s="96">
        <f t="shared" si="459"/>
        <v>5434582.9199999999</v>
      </c>
      <c r="BK87" s="94">
        <f t="shared" ref="BK87:BV87" si="460">SUM(BK85:BK86)</f>
        <v>5651182.6699999999</v>
      </c>
      <c r="BL87" s="94">
        <f t="shared" si="460"/>
        <v>5693479.4800000004</v>
      </c>
      <c r="BM87" s="94">
        <f t="shared" si="460"/>
        <v>5164155.6099999994</v>
      </c>
      <c r="BN87" s="94">
        <f t="shared" si="460"/>
        <v>5635802</v>
      </c>
      <c r="BO87" s="94">
        <f t="shared" si="460"/>
        <v>5682471</v>
      </c>
      <c r="BP87" s="94">
        <f t="shared" si="460"/>
        <v>6544608</v>
      </c>
      <c r="BQ87" s="94">
        <f t="shared" si="460"/>
        <v>7412924.21</v>
      </c>
      <c r="BR87" s="94">
        <f t="shared" si="460"/>
        <v>7259484.5480000004</v>
      </c>
      <c r="BS87" s="94">
        <f t="shared" si="460"/>
        <v>7763950.3999999994</v>
      </c>
      <c r="BT87" s="94">
        <f t="shared" si="460"/>
        <v>7292739.9800000004</v>
      </c>
      <c r="BU87" s="94">
        <f t="shared" si="460"/>
        <v>6214288.379999999</v>
      </c>
      <c r="BV87" s="96">
        <f t="shared" si="460"/>
        <v>5833555.8099999996</v>
      </c>
      <c r="BW87" s="94">
        <f t="shared" ref="BW87:CB87" si="461">SUM(BW85:BW86)</f>
        <v>5762640.29</v>
      </c>
      <c r="BX87" s="94">
        <f t="shared" si="461"/>
        <v>5527899.1699999999</v>
      </c>
      <c r="BY87" s="94">
        <f t="shared" si="461"/>
        <v>5397169.5899999999</v>
      </c>
      <c r="BZ87" s="94">
        <f t="shared" si="461"/>
        <v>5675250.2300000004</v>
      </c>
      <c r="CA87" s="94">
        <f t="shared" si="461"/>
        <v>5775457.8900000006</v>
      </c>
      <c r="CB87" s="94">
        <f t="shared" si="461"/>
        <v>7118944.8200000003</v>
      </c>
      <c r="CC87" s="94">
        <f t="shared" ref="CC87:CH87" si="462">SUM(CC85:CC86)</f>
        <v>7688753.0900000017</v>
      </c>
      <c r="CD87" s="94">
        <f t="shared" si="462"/>
        <v>7748510.4400000013</v>
      </c>
      <c r="CE87" s="94">
        <f t="shared" si="462"/>
        <v>7622549.9399999995</v>
      </c>
      <c r="CF87" s="94">
        <f t="shared" si="462"/>
        <v>4168846.7299999995</v>
      </c>
      <c r="CG87" s="94">
        <f t="shared" si="462"/>
        <v>6794967.6800000006</v>
      </c>
      <c r="CH87" s="94">
        <f t="shared" si="462"/>
        <v>5391632.0599999996</v>
      </c>
      <c r="CI87" s="115">
        <f t="shared" ref="CI87:CN87" si="463">SUM(CI85:CI86)</f>
        <v>5711028.1600000001</v>
      </c>
      <c r="CJ87" s="94">
        <f t="shared" si="463"/>
        <v>5190375</v>
      </c>
      <c r="CK87" s="94">
        <f t="shared" si="463"/>
        <v>5011611.5</v>
      </c>
      <c r="CL87" s="94">
        <f t="shared" si="463"/>
        <v>5071191.67</v>
      </c>
      <c r="CM87" s="94">
        <f t="shared" si="463"/>
        <v>5585195.6799999997</v>
      </c>
      <c r="CN87" s="94">
        <f t="shared" si="463"/>
        <v>6696394.1600000001</v>
      </c>
      <c r="CO87" s="94">
        <f t="shared" ref="CO87:CT87" si="464">SUM(CO85:CO86)</f>
        <v>7902337.8499999996</v>
      </c>
      <c r="CP87" s="94">
        <f t="shared" si="464"/>
        <v>8183101.1400000006</v>
      </c>
      <c r="CQ87" s="94">
        <f t="shared" si="464"/>
        <v>7803083.0200000005</v>
      </c>
      <c r="CR87" s="94">
        <f t="shared" si="464"/>
        <v>6638069.9400000013</v>
      </c>
      <c r="CS87" s="94">
        <f t="shared" si="464"/>
        <v>5867638.4699999997</v>
      </c>
      <c r="CT87" s="96">
        <f t="shared" si="464"/>
        <v>5310123.8999999994</v>
      </c>
      <c r="CU87" s="94">
        <f t="shared" ref="CU87:DJ87" si="465">SUM(CU85:CU86)</f>
        <v>5986205.4600000009</v>
      </c>
      <c r="CV87" s="94">
        <f t="shared" si="465"/>
        <v>5437596.4000000004</v>
      </c>
      <c r="CW87" s="94">
        <f t="shared" si="465"/>
        <v>5447905.4199999999</v>
      </c>
      <c r="CX87" s="94">
        <f t="shared" si="465"/>
        <v>5378414.5999999996</v>
      </c>
      <c r="CY87" s="94">
        <f t="shared" si="465"/>
        <v>5672418.9000000004</v>
      </c>
      <c r="CZ87" s="94">
        <f t="shared" si="465"/>
        <v>6859262.5100000007</v>
      </c>
      <c r="DA87" s="94">
        <f t="shared" si="465"/>
        <v>7757679.8300000001</v>
      </c>
      <c r="DB87" s="94">
        <f t="shared" si="465"/>
        <v>7740906.9199999999</v>
      </c>
      <c r="DC87" s="94">
        <f t="shared" si="465"/>
        <v>8082986.6899999995</v>
      </c>
      <c r="DD87" s="94">
        <f t="shared" si="465"/>
        <v>7072527.2899999991</v>
      </c>
      <c r="DE87" s="94">
        <f t="shared" si="465"/>
        <v>5896159.6500000004</v>
      </c>
      <c r="DF87" s="96">
        <f t="shared" si="465"/>
        <v>5553527.3100000005</v>
      </c>
      <c r="DG87" s="94">
        <f t="shared" si="465"/>
        <v>5888829.1500000004</v>
      </c>
      <c r="DH87" s="94">
        <f t="shared" si="465"/>
        <v>5739246.1600000001</v>
      </c>
      <c r="DI87" s="94">
        <f t="shared" si="465"/>
        <v>5320977.3800000008</v>
      </c>
      <c r="DJ87" s="94">
        <f t="shared" si="465"/>
        <v>5525105.3500000006</v>
      </c>
      <c r="DK87" s="94">
        <f t="shared" ref="DK87:FK87" si="466">SUM(DK85:DK86)</f>
        <v>6311720.4799999986</v>
      </c>
      <c r="DL87" s="94">
        <f t="shared" si="466"/>
        <v>7137674.5499999989</v>
      </c>
      <c r="DM87" s="94">
        <f t="shared" si="466"/>
        <v>8194437.8399999999</v>
      </c>
      <c r="DN87" s="94">
        <f t="shared" si="466"/>
        <v>8176741.3249999993</v>
      </c>
      <c r="DO87" s="94">
        <f t="shared" si="466"/>
        <v>8591118.290000001</v>
      </c>
      <c r="DP87" s="94">
        <f t="shared" si="466"/>
        <v>7536993.9000000013</v>
      </c>
      <c r="DQ87" s="94">
        <f t="shared" si="466"/>
        <v>5976321.7800000003</v>
      </c>
      <c r="DR87" s="94">
        <f t="shared" si="466"/>
        <v>5656520.5499999998</v>
      </c>
      <c r="DS87" s="94">
        <f t="shared" si="466"/>
        <v>5876735.5099999998</v>
      </c>
      <c r="DT87" s="94">
        <f t="shared" si="466"/>
        <v>5399775.8899999987</v>
      </c>
      <c r="DU87" s="94">
        <f t="shared" si="466"/>
        <v>5204281.91</v>
      </c>
      <c r="DV87" s="358">
        <f t="shared" si="466"/>
        <v>5774866.4100000001</v>
      </c>
      <c r="DW87" s="358">
        <f t="shared" si="466"/>
        <v>6152960.3199999994</v>
      </c>
      <c r="DX87" s="358">
        <f t="shared" si="466"/>
        <v>7117716.0599999996</v>
      </c>
      <c r="DY87" s="358">
        <f t="shared" si="466"/>
        <v>7813724.3100000005</v>
      </c>
      <c r="DZ87" s="358">
        <f t="shared" si="466"/>
        <v>7719275.3499999996</v>
      </c>
      <c r="EA87" s="358">
        <f t="shared" si="466"/>
        <v>8330953.6100000003</v>
      </c>
      <c r="EB87" s="358">
        <f t="shared" si="466"/>
        <v>7173254.1999999993</v>
      </c>
      <c r="EC87" s="358">
        <f t="shared" si="466"/>
        <v>6162901.0900000008</v>
      </c>
      <c r="ED87" s="358">
        <f t="shared" si="466"/>
        <v>5640366.5</v>
      </c>
      <c r="EE87" s="358">
        <f t="shared" si="466"/>
        <v>5860408.21</v>
      </c>
      <c r="EF87" s="358">
        <f t="shared" si="466"/>
        <v>5673765.6799999997</v>
      </c>
      <c r="EG87" s="358">
        <f t="shared" si="466"/>
        <v>5084699.33</v>
      </c>
      <c r="EH87" s="358">
        <f t="shared" si="466"/>
        <v>5589346.5899999999</v>
      </c>
      <c r="EI87" s="358">
        <f t="shared" si="466"/>
        <v>5825625.3199999994</v>
      </c>
      <c r="EJ87" s="358">
        <f t="shared" si="466"/>
        <v>7091924.3100000005</v>
      </c>
      <c r="EK87" s="358">
        <f t="shared" si="466"/>
        <v>8001218.4299999997</v>
      </c>
      <c r="EL87" s="358">
        <f t="shared" si="466"/>
        <v>8180795.3999999994</v>
      </c>
      <c r="EM87" s="358">
        <f t="shared" si="466"/>
        <v>8371793.2999999998</v>
      </c>
      <c r="EN87" s="358">
        <f t="shared" si="466"/>
        <v>7593345.0300000003</v>
      </c>
      <c r="EO87" s="358">
        <f t="shared" si="466"/>
        <v>6283323.2700000005</v>
      </c>
      <c r="EP87" s="358">
        <f t="shared" si="466"/>
        <v>5961521.5700000003</v>
      </c>
      <c r="EQ87" s="358">
        <f t="shared" si="466"/>
        <v>6457931.6600000001</v>
      </c>
      <c r="ER87" s="358">
        <f t="shared" si="466"/>
        <v>6222159.9399999995</v>
      </c>
      <c r="ES87" s="358">
        <f t="shared" si="466"/>
        <v>5770580.21</v>
      </c>
      <c r="ET87" s="358">
        <f t="shared" si="466"/>
        <v>5519702.9200000009</v>
      </c>
      <c r="EU87" s="358">
        <f t="shared" si="466"/>
        <v>6005910.5099999998</v>
      </c>
      <c r="EV87" s="358">
        <f t="shared" si="466"/>
        <v>7006708.790000001</v>
      </c>
      <c r="EW87" s="358">
        <f t="shared" si="466"/>
        <v>7915564.5999999996</v>
      </c>
      <c r="EX87" s="358">
        <f t="shared" si="466"/>
        <v>8316027.4199999999</v>
      </c>
      <c r="EY87" s="358">
        <f t="shared" si="466"/>
        <v>8574151.4600000009</v>
      </c>
      <c r="EZ87" s="358">
        <f t="shared" si="466"/>
        <v>7561102.8100000005</v>
      </c>
      <c r="FA87" s="358">
        <f t="shared" si="466"/>
        <v>6623785.8099999987</v>
      </c>
      <c r="FB87" s="358">
        <f t="shared" si="466"/>
        <v>6052088.6600000001</v>
      </c>
      <c r="FC87" s="358">
        <f t="shared" si="466"/>
        <v>6385953.4300000006</v>
      </c>
      <c r="FD87" s="358">
        <f t="shared" si="466"/>
        <v>6013068.6699999999</v>
      </c>
      <c r="FE87" s="358">
        <f t="shared" si="466"/>
        <v>6123751.5700000003</v>
      </c>
      <c r="FF87" s="358">
        <f t="shared" si="466"/>
        <v>6002884.9899999993</v>
      </c>
      <c r="FG87" s="358">
        <f t="shared" si="466"/>
        <v>6362566.7800000012</v>
      </c>
      <c r="FH87" s="358">
        <f t="shared" si="466"/>
        <v>7421262.29</v>
      </c>
      <c r="FI87" s="358">
        <f t="shared" si="466"/>
        <v>8213795.9200000009</v>
      </c>
      <c r="FJ87" s="358">
        <f t="shared" si="466"/>
        <v>9130768.2199999988</v>
      </c>
      <c r="FK87" s="358">
        <f t="shared" si="466"/>
        <v>8454178.7800000012</v>
      </c>
    </row>
    <row r="88" spans="2:167" ht="13.5" customHeight="1" x14ac:dyDescent="0.25">
      <c r="B88" s="3" t="s">
        <v>10</v>
      </c>
      <c r="C88" s="26">
        <f t="shared" ref="C88:Q88" si="467">SUM(C85)/C87</f>
        <v>0.93633816050235708</v>
      </c>
      <c r="D88" s="14">
        <f t="shared" si="467"/>
        <v>0.7940909005944683</v>
      </c>
      <c r="E88" s="14">
        <f t="shared" si="467"/>
        <v>0.66779121329328994</v>
      </c>
      <c r="F88" s="14">
        <f t="shared" si="467"/>
        <v>0.74122858316198359</v>
      </c>
      <c r="G88" s="14">
        <f t="shared" si="467"/>
        <v>0.73251603490863204</v>
      </c>
      <c r="H88" s="14">
        <f t="shared" si="467"/>
        <v>0.76810398394979718</v>
      </c>
      <c r="I88" s="14">
        <f t="shared" si="467"/>
        <v>0.71417107870662355</v>
      </c>
      <c r="J88" s="14">
        <f t="shared" si="467"/>
        <v>0.77697722122805946</v>
      </c>
      <c r="K88" s="100">
        <f t="shared" si="467"/>
        <v>0.72936560205480605</v>
      </c>
      <c r="L88" s="14">
        <f t="shared" si="467"/>
        <v>0.71330411553837869</v>
      </c>
      <c r="M88" s="14">
        <f t="shared" si="467"/>
        <v>0.59915306524599732</v>
      </c>
      <c r="N88" s="23">
        <f t="shared" si="467"/>
        <v>0.63746117650460332</v>
      </c>
      <c r="O88" s="36">
        <f t="shared" si="467"/>
        <v>0.67303825355956204</v>
      </c>
      <c r="P88" s="36">
        <f t="shared" si="467"/>
        <v>0.65255504420040933</v>
      </c>
      <c r="Q88" s="14">
        <f t="shared" si="467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468">SUM(U85)/U87</f>
        <v>0.67429097605633814</v>
      </c>
      <c r="V88" s="14">
        <f t="shared" si="468"/>
        <v>0.67360266832661941</v>
      </c>
      <c r="W88" s="14">
        <f t="shared" si="468"/>
        <v>0.66484963844746814</v>
      </c>
      <c r="X88" s="14">
        <f t="shared" si="468"/>
        <v>0.64246597014282492</v>
      </c>
      <c r="Y88" s="14">
        <f t="shared" si="468"/>
        <v>0.5996148665602572</v>
      </c>
      <c r="Z88" s="23">
        <f t="shared" si="468"/>
        <v>0.60802630450226214</v>
      </c>
      <c r="AA88" s="14">
        <f t="shared" ref="AA88:AF88" si="469">SUM(AA85)/AA87</f>
        <v>0.59479249016001834</v>
      </c>
      <c r="AB88" s="14">
        <f t="shared" si="469"/>
        <v>0.57123164494747791</v>
      </c>
      <c r="AC88" s="14">
        <f t="shared" si="469"/>
        <v>0.58915524283708653</v>
      </c>
      <c r="AD88" s="14">
        <f t="shared" si="469"/>
        <v>0.54391931700558804</v>
      </c>
      <c r="AE88" s="14">
        <f t="shared" si="469"/>
        <v>0.5522591819859094</v>
      </c>
      <c r="AF88" s="14">
        <f t="shared" si="469"/>
        <v>0.56860958371144288</v>
      </c>
      <c r="AG88" s="14">
        <f t="shared" ref="AG88:AL88" si="470">SUM(AG85)/AG87</f>
        <v>0.5866273608612228</v>
      </c>
      <c r="AH88" s="14">
        <f t="shared" si="470"/>
        <v>0.58468721156220671</v>
      </c>
      <c r="AI88" s="14">
        <f t="shared" si="470"/>
        <v>0.57414270909699072</v>
      </c>
      <c r="AJ88" s="14">
        <f t="shared" si="470"/>
        <v>0.5606392097329671</v>
      </c>
      <c r="AK88" s="14">
        <f t="shared" si="470"/>
        <v>0.53721802181951284</v>
      </c>
      <c r="AL88" s="23">
        <f t="shared" si="470"/>
        <v>0.51381781154021611</v>
      </c>
      <c r="AM88" s="14">
        <f t="shared" ref="AM88:AR88" si="471">SUM(AM85)/AM87</f>
        <v>0.52503956700527088</v>
      </c>
      <c r="AN88" s="14">
        <f t="shared" si="471"/>
        <v>0.53914167401675372</v>
      </c>
      <c r="AO88" s="14">
        <f t="shared" si="471"/>
        <v>0.50009702575457926</v>
      </c>
      <c r="AP88" s="14">
        <f t="shared" si="471"/>
        <v>0.5049560728773872</v>
      </c>
      <c r="AQ88" s="14">
        <f t="shared" si="471"/>
        <v>0.50675598956733392</v>
      </c>
      <c r="AR88" s="14">
        <f t="shared" si="471"/>
        <v>0.52946224479299009</v>
      </c>
      <c r="AS88" s="14">
        <f t="shared" ref="AS88:AX88" si="472">SUM(AS85)/AS87</f>
        <v>0.54947578437530586</v>
      </c>
      <c r="AT88" s="14">
        <f t="shared" si="472"/>
        <v>0.5374250081062758</v>
      </c>
      <c r="AU88" s="14">
        <f t="shared" si="472"/>
        <v>0.52172878799962263</v>
      </c>
      <c r="AV88" s="14">
        <f t="shared" si="472"/>
        <v>0.52768599506224112</v>
      </c>
      <c r="AW88" s="14">
        <f t="shared" si="472"/>
        <v>0.49061360798864073</v>
      </c>
      <c r="AX88" s="23">
        <f t="shared" si="472"/>
        <v>0.48023310859018098</v>
      </c>
      <c r="AY88" s="14">
        <f t="shared" ref="AY88:BD88" si="473">SUM(AY85)/AY87</f>
        <v>0.49181802920903206</v>
      </c>
      <c r="AZ88" s="14">
        <f t="shared" si="473"/>
        <v>0.48183874777306912</v>
      </c>
      <c r="BA88" s="14">
        <f t="shared" si="473"/>
        <v>0.47345654912279367</v>
      </c>
      <c r="BB88" s="14">
        <f t="shared" si="473"/>
        <v>0.45548426722726709</v>
      </c>
      <c r="BC88" s="14">
        <f t="shared" si="473"/>
        <v>0.47603265089779706</v>
      </c>
      <c r="BD88" s="14">
        <f t="shared" si="473"/>
        <v>0.49120308681974562</v>
      </c>
      <c r="BE88" s="14">
        <f t="shared" ref="BE88:BJ88" si="474">SUM(BE85)/BE87</f>
        <v>0.49227519117262503</v>
      </c>
      <c r="BF88" s="14">
        <f t="shared" si="474"/>
        <v>0.49732071097882369</v>
      </c>
      <c r="BG88" s="14">
        <f t="shared" si="474"/>
        <v>0.49487511832595243</v>
      </c>
      <c r="BH88" s="14">
        <f t="shared" si="474"/>
        <v>0.47251924364395442</v>
      </c>
      <c r="BI88" s="14">
        <f t="shared" si="474"/>
        <v>0.45935675637688095</v>
      </c>
      <c r="BJ88" s="23">
        <f t="shared" si="474"/>
        <v>0.45147897568558953</v>
      </c>
      <c r="BK88" s="14">
        <f t="shared" ref="BK88:BV88" si="475">SUM(BK85)/BK87</f>
        <v>0.46599744226636369</v>
      </c>
      <c r="BL88" s="14">
        <f t="shared" si="475"/>
        <v>0.46377764059316495</v>
      </c>
      <c r="BM88" s="14">
        <f t="shared" si="475"/>
        <v>0.44988489609049565</v>
      </c>
      <c r="BN88" s="14">
        <f t="shared" si="475"/>
        <v>0.42694633345884048</v>
      </c>
      <c r="BO88" s="14">
        <f t="shared" si="475"/>
        <v>0.43399535167007453</v>
      </c>
      <c r="BP88" s="14">
        <f t="shared" si="475"/>
        <v>0.44817031058239087</v>
      </c>
      <c r="BQ88" s="14">
        <f t="shared" si="475"/>
        <v>0.45900208117735491</v>
      </c>
      <c r="BR88" s="14">
        <f t="shared" si="475"/>
        <v>0.46420351578934166</v>
      </c>
      <c r="BS88" s="14">
        <f t="shared" si="475"/>
        <v>0.46695773842140981</v>
      </c>
      <c r="BT88" s="14">
        <f t="shared" si="475"/>
        <v>0.46097922717930223</v>
      </c>
      <c r="BU88" s="14">
        <f t="shared" si="475"/>
        <v>0.44374226160389418</v>
      </c>
      <c r="BV88" s="23">
        <f t="shared" si="475"/>
        <v>0.43280215570612668</v>
      </c>
      <c r="BW88" s="14">
        <f t="shared" ref="BW88:CB88" si="476">SUM(BW85)/BW87</f>
        <v>0.44649472125909845</v>
      </c>
      <c r="BX88" s="14">
        <f t="shared" si="476"/>
        <v>0.45280876387620506</v>
      </c>
      <c r="BY88" s="14">
        <f t="shared" si="476"/>
        <v>0.43357933468234788</v>
      </c>
      <c r="BZ88" s="14">
        <f t="shared" si="476"/>
        <v>0.41770364017940403</v>
      </c>
      <c r="CA88" s="14">
        <f t="shared" si="476"/>
        <v>0.42541146811131886</v>
      </c>
      <c r="CB88" s="14">
        <f t="shared" si="476"/>
        <v>0.43546290614456534</v>
      </c>
      <c r="CC88" s="14">
        <f t="shared" ref="CC88:CH88" si="477">SUM(CC85)/CC87</f>
        <v>0.44672124852951933</v>
      </c>
      <c r="CD88" s="14">
        <f t="shared" si="477"/>
        <v>0.45458857767248484</v>
      </c>
      <c r="CE88" s="14">
        <f t="shared" si="477"/>
        <v>0.45098862940345658</v>
      </c>
      <c r="CF88" s="14">
        <f t="shared" si="477"/>
        <v>0.43364429711235752</v>
      </c>
      <c r="CG88" s="14">
        <f t="shared" si="477"/>
        <v>0.41701665753912748</v>
      </c>
      <c r="CH88" s="14">
        <f t="shared" si="477"/>
        <v>0.41291016249354379</v>
      </c>
      <c r="CI88" s="177">
        <f t="shared" ref="CI88:DJ88" si="478">SUM(CI85)/CI87</f>
        <v>0.42678346030078063</v>
      </c>
      <c r="CJ88" s="14">
        <f t="shared" si="478"/>
        <v>0.40637480528863518</v>
      </c>
      <c r="CK88" s="14">
        <f t="shared" si="478"/>
        <v>0.38950550536489109</v>
      </c>
      <c r="CL88" s="14">
        <f t="shared" si="478"/>
        <v>0.39721494691601744</v>
      </c>
      <c r="CM88" s="14">
        <f t="shared" si="478"/>
        <v>0.39087648044589191</v>
      </c>
      <c r="CN88" s="14">
        <f t="shared" si="478"/>
        <v>0.393555610233075</v>
      </c>
      <c r="CO88" s="14">
        <f t="shared" si="478"/>
        <v>0.38928372063970917</v>
      </c>
      <c r="CP88" s="14">
        <f t="shared" si="478"/>
        <v>0.38501195648181852</v>
      </c>
      <c r="CQ88" s="14">
        <f t="shared" si="478"/>
        <v>0.37502401326495172</v>
      </c>
      <c r="CR88" s="14">
        <f t="shared" si="478"/>
        <v>0.36125873810844472</v>
      </c>
      <c r="CS88" s="14">
        <f t="shared" si="478"/>
        <v>0.34227508907855392</v>
      </c>
      <c r="CT88" s="23">
        <f t="shared" si="478"/>
        <v>0.3362198121215213</v>
      </c>
      <c r="CU88" s="14">
        <f t="shared" si="478"/>
        <v>0.35035370971045815</v>
      </c>
      <c r="CV88" s="14">
        <f t="shared" si="478"/>
        <v>0.32748210771950631</v>
      </c>
      <c r="CW88" s="14">
        <f t="shared" si="478"/>
        <v>0.31660609482460511</v>
      </c>
      <c r="CX88" s="14">
        <f t="shared" si="478"/>
        <v>0.30159439921199083</v>
      </c>
      <c r="CY88" s="14">
        <f t="shared" si="478"/>
        <v>0.29141590195322137</v>
      </c>
      <c r="CZ88" s="14">
        <f t="shared" si="478"/>
        <v>0.32708060622103236</v>
      </c>
      <c r="DA88" s="14">
        <f t="shared" si="478"/>
        <v>0.32934214301030257</v>
      </c>
      <c r="DB88" s="14">
        <f t="shared" si="478"/>
        <v>0.32471828766027838</v>
      </c>
      <c r="DC88" s="14">
        <f t="shared" si="478"/>
        <v>0.3286009926610432</v>
      </c>
      <c r="DD88" s="14">
        <f t="shared" si="478"/>
        <v>0.31842610394508636</v>
      </c>
      <c r="DE88" s="14">
        <f t="shared" si="478"/>
        <v>0.29742430566648581</v>
      </c>
      <c r="DF88" s="23">
        <f t="shared" si="478"/>
        <v>0.28529144299823389</v>
      </c>
      <c r="DG88" s="14">
        <f t="shared" si="478"/>
        <v>0.29198432085603981</v>
      </c>
      <c r="DH88" s="14">
        <f t="shared" si="478"/>
        <v>0.29757963195640308</v>
      </c>
      <c r="DI88" s="14">
        <f t="shared" si="478"/>
        <v>0.29151599024463432</v>
      </c>
      <c r="DJ88" s="14">
        <f t="shared" si="478"/>
        <v>0.28271096948404795</v>
      </c>
      <c r="DK88" s="14">
        <f t="shared" ref="DK88:FK88" si="479">SUM(DK85)/DK87</f>
        <v>0.29464332520631531</v>
      </c>
      <c r="DL88" s="14">
        <f t="shared" si="479"/>
        <v>0.30317046467185876</v>
      </c>
      <c r="DM88" s="14">
        <f t="shared" si="479"/>
        <v>0.32082839132257057</v>
      </c>
      <c r="DN88" s="14">
        <f t="shared" si="479"/>
        <v>0.32649825509797448</v>
      </c>
      <c r="DO88" s="14">
        <f t="shared" si="479"/>
        <v>0.32406227641407553</v>
      </c>
      <c r="DP88" s="14">
        <f t="shared" si="479"/>
        <v>0.31315634871351028</v>
      </c>
      <c r="DQ88" s="14">
        <f t="shared" si="479"/>
        <v>0.29716655417439719</v>
      </c>
      <c r="DR88" s="14">
        <f t="shared" si="479"/>
        <v>0.29142155419200239</v>
      </c>
      <c r="DS88" s="14">
        <f t="shared" si="479"/>
        <v>0.29964267015311025</v>
      </c>
      <c r="DT88" s="14">
        <f t="shared" si="479"/>
        <v>0.29164885952331632</v>
      </c>
      <c r="DU88" s="14">
        <f t="shared" si="479"/>
        <v>0.29305505857963793</v>
      </c>
      <c r="DV88" s="280">
        <f t="shared" si="479"/>
        <v>0.29331149497534437</v>
      </c>
      <c r="DW88" s="280">
        <f t="shared" si="479"/>
        <v>0.29419188095788013</v>
      </c>
      <c r="DX88" s="280">
        <f t="shared" si="479"/>
        <v>0.30542573652481442</v>
      </c>
      <c r="DY88" s="280">
        <f t="shared" si="479"/>
        <v>0.31421717129920085</v>
      </c>
      <c r="DZ88" s="280">
        <f t="shared" si="479"/>
        <v>0.31470272918817438</v>
      </c>
      <c r="EA88" s="280">
        <f t="shared" si="479"/>
        <v>0.31782636585825375</v>
      </c>
      <c r="EB88" s="280">
        <f t="shared" si="479"/>
        <v>0.31119263694851362</v>
      </c>
      <c r="EC88" s="280">
        <f t="shared" si="479"/>
        <v>0.30556037367784528</v>
      </c>
      <c r="ED88" s="280">
        <f t="shared" si="479"/>
        <v>0.30114738466019897</v>
      </c>
      <c r="EE88" s="280">
        <f t="shared" si="479"/>
        <v>0.29758177203836794</v>
      </c>
      <c r="EF88" s="280">
        <f t="shared" si="479"/>
        <v>0.28342285541830836</v>
      </c>
      <c r="EG88" s="280">
        <f t="shared" si="479"/>
        <v>0.27970306948316648</v>
      </c>
      <c r="EH88" s="280">
        <f t="shared" si="479"/>
        <v>0.27062373314015586</v>
      </c>
      <c r="EI88" s="280">
        <f t="shared" si="479"/>
        <v>0.27273658752911351</v>
      </c>
      <c r="EJ88" s="280">
        <f t="shared" si="479"/>
        <v>0.27728215136576945</v>
      </c>
      <c r="EK88" s="280">
        <f t="shared" si="479"/>
        <v>0.29399620577537461</v>
      </c>
      <c r="EL88" s="280">
        <f t="shared" si="479"/>
        <v>0.28825942646114822</v>
      </c>
      <c r="EM88" s="280">
        <f t="shared" si="479"/>
        <v>0.28791516627626246</v>
      </c>
      <c r="EN88" s="280">
        <f t="shared" si="479"/>
        <v>0.29099333972975017</v>
      </c>
      <c r="EO88" s="280">
        <f t="shared" si="479"/>
        <v>0.27186609006033202</v>
      </c>
      <c r="EP88" s="280">
        <f t="shared" si="479"/>
        <v>0.26365810666688572</v>
      </c>
      <c r="EQ88" s="280">
        <f t="shared" si="479"/>
        <v>0.27637643505196213</v>
      </c>
      <c r="ER88" s="280">
        <f t="shared" si="479"/>
        <v>0.26111032594253758</v>
      </c>
      <c r="ES88" s="280">
        <f t="shared" si="479"/>
        <v>0.25965416222851528</v>
      </c>
      <c r="ET88" s="280">
        <f t="shared" si="479"/>
        <v>0.24734735904953375</v>
      </c>
      <c r="EU88" s="280">
        <f t="shared" si="479"/>
        <v>0.25761288274673283</v>
      </c>
      <c r="EV88" s="280">
        <f t="shared" si="479"/>
        <v>0.25859924456771949</v>
      </c>
      <c r="EW88" s="280">
        <f t="shared" si="479"/>
        <v>0.26743565203169462</v>
      </c>
      <c r="EX88" s="280">
        <f t="shared" si="479"/>
        <v>0.26354650716146871</v>
      </c>
      <c r="EY88" s="280">
        <f t="shared" si="479"/>
        <v>0.26057923754008422</v>
      </c>
      <c r="EZ88" s="280">
        <f t="shared" si="479"/>
        <v>0.25321418027378995</v>
      </c>
      <c r="FA88" s="280">
        <f t="shared" si="479"/>
        <v>0.24126075568255734</v>
      </c>
      <c r="FB88" s="280">
        <f t="shared" si="479"/>
        <v>0.22826387179859983</v>
      </c>
      <c r="FC88" s="280">
        <f t="shared" si="479"/>
        <v>0.23862028539722688</v>
      </c>
      <c r="FD88" s="280">
        <f t="shared" si="479"/>
        <v>0.24546257676448591</v>
      </c>
      <c r="FE88" s="280">
        <f t="shared" si="479"/>
        <v>0.23031988869528874</v>
      </c>
      <c r="FF88" s="280">
        <f t="shared" si="479"/>
        <v>0.22552931336437285</v>
      </c>
      <c r="FG88" s="280">
        <f t="shared" si="479"/>
        <v>0.22955622007632581</v>
      </c>
      <c r="FH88" s="280">
        <f t="shared" si="479"/>
        <v>0.23319279286650843</v>
      </c>
      <c r="FI88" s="280">
        <f t="shared" si="479"/>
        <v>0.24363560033519796</v>
      </c>
      <c r="FJ88" s="280">
        <f t="shared" si="479"/>
        <v>0.24968720868483507</v>
      </c>
      <c r="FK88" s="280">
        <f t="shared" si="479"/>
        <v>0.24686556959705078</v>
      </c>
    </row>
    <row r="89" spans="2:167" ht="13.5" customHeight="1" thickBot="1" x14ac:dyDescent="0.3">
      <c r="B89" s="4" t="s">
        <v>11</v>
      </c>
      <c r="C89" s="27">
        <f t="shared" ref="C89:Q89" si="480">SUM(C86/C87)</f>
        <v>6.3661839497642925E-2</v>
      </c>
      <c r="D89" s="15">
        <f t="shared" si="480"/>
        <v>0.20590909940553176</v>
      </c>
      <c r="E89" s="15">
        <f t="shared" si="480"/>
        <v>0.33220878670671011</v>
      </c>
      <c r="F89" s="15">
        <f t="shared" si="480"/>
        <v>0.25877141683801647</v>
      </c>
      <c r="G89" s="15">
        <f t="shared" si="480"/>
        <v>0.26748396509136807</v>
      </c>
      <c r="H89" s="15">
        <f t="shared" si="480"/>
        <v>0.23189601605020282</v>
      </c>
      <c r="I89" s="15">
        <f t="shared" si="480"/>
        <v>0.28582892129337639</v>
      </c>
      <c r="J89" s="15">
        <f t="shared" si="480"/>
        <v>0.22302277877194057</v>
      </c>
      <c r="K89" s="101">
        <f t="shared" si="480"/>
        <v>0.27063439794519406</v>
      </c>
      <c r="L89" s="15">
        <f t="shared" si="480"/>
        <v>0.28669588446162142</v>
      </c>
      <c r="M89" s="15">
        <f t="shared" si="480"/>
        <v>0.40084693475400274</v>
      </c>
      <c r="N89" s="24">
        <f t="shared" si="480"/>
        <v>0.36253882349539668</v>
      </c>
      <c r="O89" s="37">
        <f t="shared" si="480"/>
        <v>0.32696174644043791</v>
      </c>
      <c r="P89" s="37">
        <f t="shared" si="480"/>
        <v>0.34744495579959073</v>
      </c>
      <c r="Q89" s="15">
        <f t="shared" si="480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481">SUM(U86/U87)</f>
        <v>0.32570902394366186</v>
      </c>
      <c r="V89" s="15">
        <f t="shared" si="481"/>
        <v>0.32639733167338064</v>
      </c>
      <c r="W89" s="15">
        <f t="shared" si="481"/>
        <v>0.33515036155253175</v>
      </c>
      <c r="X89" s="15">
        <f t="shared" si="481"/>
        <v>0.35753402985717503</v>
      </c>
      <c r="Y89" s="15">
        <f t="shared" si="481"/>
        <v>0.40038513343974286</v>
      </c>
      <c r="Z89" s="24">
        <f t="shared" si="481"/>
        <v>0.39197369549773775</v>
      </c>
      <c r="AA89" s="15">
        <f t="shared" ref="AA89:AF89" si="482">SUM(AA86/AA87)</f>
        <v>0.40520750983998166</v>
      </c>
      <c r="AB89" s="15">
        <f t="shared" si="482"/>
        <v>0.42876835505252209</v>
      </c>
      <c r="AC89" s="15">
        <f t="shared" si="482"/>
        <v>0.41084475716291347</v>
      </c>
      <c r="AD89" s="15">
        <f t="shared" si="482"/>
        <v>0.45608068299441201</v>
      </c>
      <c r="AE89" s="15">
        <f t="shared" si="482"/>
        <v>0.44774081801409055</v>
      </c>
      <c r="AF89" s="15">
        <f t="shared" si="482"/>
        <v>0.43139041628855718</v>
      </c>
      <c r="AG89" s="15">
        <f t="shared" ref="AG89:AL89" si="483">SUM(AG86/AG87)</f>
        <v>0.4133726391387772</v>
      </c>
      <c r="AH89" s="15">
        <f t="shared" si="483"/>
        <v>0.41531278843779329</v>
      </c>
      <c r="AI89" s="15">
        <f t="shared" si="483"/>
        <v>0.42585729090300928</v>
      </c>
      <c r="AJ89" s="15">
        <f t="shared" si="483"/>
        <v>0.4393607902670329</v>
      </c>
      <c r="AK89" s="15">
        <f t="shared" si="483"/>
        <v>0.46278197818048705</v>
      </c>
      <c r="AL89" s="24">
        <f t="shared" si="483"/>
        <v>0.48618218845978389</v>
      </c>
      <c r="AM89" s="15">
        <f t="shared" ref="AM89:AR89" si="484">SUM(AM86/AM87)</f>
        <v>0.47496043299472912</v>
      </c>
      <c r="AN89" s="15">
        <f t="shared" si="484"/>
        <v>0.46085832598324622</v>
      </c>
      <c r="AO89" s="15">
        <f t="shared" si="484"/>
        <v>0.49990297424542063</v>
      </c>
      <c r="AP89" s="15">
        <f t="shared" si="484"/>
        <v>0.49504392712261286</v>
      </c>
      <c r="AQ89" s="15">
        <f t="shared" si="484"/>
        <v>0.49324401043266608</v>
      </c>
      <c r="AR89" s="15">
        <f t="shared" si="484"/>
        <v>0.47053775520700986</v>
      </c>
      <c r="AS89" s="15">
        <f t="shared" ref="AS89:AX89" si="485">SUM(AS86/AS87)</f>
        <v>0.45052421562469425</v>
      </c>
      <c r="AT89" s="15">
        <f t="shared" si="485"/>
        <v>0.46257499189372409</v>
      </c>
      <c r="AU89" s="15">
        <f t="shared" si="485"/>
        <v>0.47827121200037731</v>
      </c>
      <c r="AV89" s="15">
        <f t="shared" si="485"/>
        <v>0.47231400493775888</v>
      </c>
      <c r="AW89" s="15">
        <f t="shared" si="485"/>
        <v>0.50938639201135938</v>
      </c>
      <c r="AX89" s="24">
        <f t="shared" si="485"/>
        <v>0.51976689140981902</v>
      </c>
      <c r="AY89" s="15">
        <f t="shared" ref="AY89:BD89" si="486">SUM(AY86/AY87)</f>
        <v>0.50818197079096794</v>
      </c>
      <c r="AZ89" s="15">
        <f t="shared" si="486"/>
        <v>0.51816125222693099</v>
      </c>
      <c r="BA89" s="15">
        <f t="shared" si="486"/>
        <v>0.52654345087720633</v>
      </c>
      <c r="BB89" s="15">
        <f t="shared" si="486"/>
        <v>0.54451573277273291</v>
      </c>
      <c r="BC89" s="15">
        <f t="shared" si="486"/>
        <v>0.52396734910220288</v>
      </c>
      <c r="BD89" s="15">
        <f t="shared" si="486"/>
        <v>0.50879691318025444</v>
      </c>
      <c r="BE89" s="15">
        <f t="shared" ref="BE89:BP89" si="487">SUM(BE86/BE87)</f>
        <v>0.50772480882737503</v>
      </c>
      <c r="BF89" s="15">
        <f t="shared" si="487"/>
        <v>0.50267928902117631</v>
      </c>
      <c r="BG89" s="15">
        <f t="shared" si="487"/>
        <v>0.50512488167404745</v>
      </c>
      <c r="BH89" s="15">
        <f t="shared" si="487"/>
        <v>0.52748075635604563</v>
      </c>
      <c r="BI89" s="15">
        <f t="shared" si="487"/>
        <v>0.54064324362311911</v>
      </c>
      <c r="BJ89" s="24">
        <f t="shared" si="487"/>
        <v>0.54852102431441052</v>
      </c>
      <c r="BK89" s="15">
        <f t="shared" si="487"/>
        <v>0.53400255773363636</v>
      </c>
      <c r="BL89" s="15">
        <f t="shared" si="487"/>
        <v>0.53622235940683494</v>
      </c>
      <c r="BM89" s="15">
        <f t="shared" si="487"/>
        <v>0.55011510390950447</v>
      </c>
      <c r="BN89" s="15">
        <f t="shared" si="487"/>
        <v>0.57305366654115952</v>
      </c>
      <c r="BO89" s="15">
        <f t="shared" si="487"/>
        <v>0.56600464832992547</v>
      </c>
      <c r="BP89" s="15">
        <f t="shared" si="487"/>
        <v>0.55182968941760913</v>
      </c>
      <c r="BQ89" s="15">
        <f t="shared" ref="BQ89:CB89" si="488">SUM(BQ86/BQ87)</f>
        <v>0.54099791882264503</v>
      </c>
      <c r="BR89" s="15">
        <f t="shared" si="488"/>
        <v>0.53579648421065829</v>
      </c>
      <c r="BS89" s="15">
        <f t="shared" si="488"/>
        <v>0.53304226157859025</v>
      </c>
      <c r="BT89" s="15">
        <f t="shared" si="488"/>
        <v>0.53902077282069771</v>
      </c>
      <c r="BU89" s="15">
        <f t="shared" si="488"/>
        <v>0.55625773839610593</v>
      </c>
      <c r="BV89" s="24">
        <f t="shared" si="488"/>
        <v>0.56719784429387332</v>
      </c>
      <c r="BW89" s="15">
        <f t="shared" si="488"/>
        <v>0.55350527874090161</v>
      </c>
      <c r="BX89" s="15">
        <f t="shared" si="488"/>
        <v>0.54719123612379494</v>
      </c>
      <c r="BY89" s="15">
        <f t="shared" si="488"/>
        <v>0.56642066531765223</v>
      </c>
      <c r="BZ89" s="15">
        <f t="shared" si="488"/>
        <v>0.58229635982059602</v>
      </c>
      <c r="CA89" s="15">
        <f t="shared" si="488"/>
        <v>0.57458853188868109</v>
      </c>
      <c r="CB89" s="15">
        <f t="shared" si="488"/>
        <v>0.5645370938554346</v>
      </c>
      <c r="CC89" s="15">
        <f t="shared" ref="CC89:CH89" si="489">SUM(CC86/CC87)</f>
        <v>0.55327875147048067</v>
      </c>
      <c r="CD89" s="15">
        <f t="shared" si="489"/>
        <v>0.54541142232751505</v>
      </c>
      <c r="CE89" s="15">
        <f t="shared" si="489"/>
        <v>0.54901137059654348</v>
      </c>
      <c r="CF89" s="15">
        <f t="shared" si="489"/>
        <v>0.56635570288764248</v>
      </c>
      <c r="CG89" s="15">
        <f t="shared" si="489"/>
        <v>0.58298334246087247</v>
      </c>
      <c r="CH89" s="15">
        <f t="shared" si="489"/>
        <v>0.58708983750645627</v>
      </c>
      <c r="CI89" s="178">
        <f t="shared" ref="CI89:DJ89" si="490">SUM(CI86/CI87)</f>
        <v>0.57321653969921949</v>
      </c>
      <c r="CJ89" s="15">
        <f t="shared" si="490"/>
        <v>0.59362519471136477</v>
      </c>
      <c r="CK89" s="15">
        <f t="shared" si="490"/>
        <v>0.61049449463510885</v>
      </c>
      <c r="CL89" s="15">
        <f t="shared" si="490"/>
        <v>0.60278505308398267</v>
      </c>
      <c r="CM89" s="15">
        <f t="shared" si="490"/>
        <v>0.60912351955410804</v>
      </c>
      <c r="CN89" s="15">
        <f t="shared" si="490"/>
        <v>0.60644438976692494</v>
      </c>
      <c r="CO89" s="15">
        <f t="shared" si="490"/>
        <v>0.61071627936029083</v>
      </c>
      <c r="CP89" s="15">
        <f t="shared" si="490"/>
        <v>0.61498804351818137</v>
      </c>
      <c r="CQ89" s="15">
        <f t="shared" si="490"/>
        <v>0.62497598673504828</v>
      </c>
      <c r="CR89" s="15">
        <f t="shared" si="490"/>
        <v>0.63874126189155522</v>
      </c>
      <c r="CS89" s="15">
        <f t="shared" si="490"/>
        <v>0.65772491092144603</v>
      </c>
      <c r="CT89" s="24">
        <f t="shared" si="490"/>
        <v>0.6637801878784787</v>
      </c>
      <c r="CU89" s="15">
        <f t="shared" si="490"/>
        <v>0.64964629028954179</v>
      </c>
      <c r="CV89" s="15">
        <f t="shared" si="490"/>
        <v>0.67251789228049363</v>
      </c>
      <c r="CW89" s="15">
        <f t="shared" si="490"/>
        <v>0.68339390517539489</v>
      </c>
      <c r="CX89" s="15">
        <f t="shared" si="490"/>
        <v>0.69840560078800917</v>
      </c>
      <c r="CY89" s="15">
        <f t="shared" si="490"/>
        <v>0.70858409804677869</v>
      </c>
      <c r="CZ89" s="15">
        <f t="shared" si="490"/>
        <v>0.6729193937789677</v>
      </c>
      <c r="DA89" s="15">
        <f t="shared" si="490"/>
        <v>0.67065785698969738</v>
      </c>
      <c r="DB89" s="15">
        <f t="shared" si="490"/>
        <v>0.67528171233972167</v>
      </c>
      <c r="DC89" s="15">
        <f t="shared" si="490"/>
        <v>0.67139900733895685</v>
      </c>
      <c r="DD89" s="15">
        <f t="shared" si="490"/>
        <v>0.6815738960549137</v>
      </c>
      <c r="DE89" s="15">
        <f t="shared" si="490"/>
        <v>0.70257569433351419</v>
      </c>
      <c r="DF89" s="24">
        <f t="shared" si="490"/>
        <v>0.71470855700176605</v>
      </c>
      <c r="DG89" s="15">
        <f t="shared" si="490"/>
        <v>0.70801567914396024</v>
      </c>
      <c r="DH89" s="15">
        <f t="shared" si="490"/>
        <v>0.70242036804359687</v>
      </c>
      <c r="DI89" s="15">
        <f t="shared" si="490"/>
        <v>0.70848400975536552</v>
      </c>
      <c r="DJ89" s="15">
        <f t="shared" si="490"/>
        <v>0.71728903051595205</v>
      </c>
      <c r="DK89" s="15">
        <f t="shared" ref="DK89:FK89" si="491">SUM(DK86/DK87)</f>
        <v>0.7053566747936848</v>
      </c>
      <c r="DL89" s="15">
        <f t="shared" si="491"/>
        <v>0.69682953532814129</v>
      </c>
      <c r="DM89" s="15">
        <f t="shared" si="491"/>
        <v>0.67917160867742943</v>
      </c>
      <c r="DN89" s="15">
        <f t="shared" si="491"/>
        <v>0.67350174490202552</v>
      </c>
      <c r="DO89" s="15">
        <f t="shared" si="491"/>
        <v>0.67593772358592441</v>
      </c>
      <c r="DP89" s="15">
        <f t="shared" si="491"/>
        <v>0.68684365128648972</v>
      </c>
      <c r="DQ89" s="15">
        <f t="shared" si="491"/>
        <v>0.70283344582560281</v>
      </c>
      <c r="DR89" s="15">
        <f t="shared" si="491"/>
        <v>0.70857844580799767</v>
      </c>
      <c r="DS89" s="15">
        <f t="shared" si="491"/>
        <v>0.70035732984688981</v>
      </c>
      <c r="DT89" s="15">
        <f t="shared" si="491"/>
        <v>0.70835114047668379</v>
      </c>
      <c r="DU89" s="15">
        <f t="shared" si="491"/>
        <v>0.70694494142036202</v>
      </c>
      <c r="DV89" s="361">
        <f t="shared" si="491"/>
        <v>0.70668850502465563</v>
      </c>
      <c r="DW89" s="361">
        <f t="shared" si="491"/>
        <v>0.70580811904211993</v>
      </c>
      <c r="DX89" s="361">
        <f t="shared" si="491"/>
        <v>0.69457426347518558</v>
      </c>
      <c r="DY89" s="361">
        <f t="shared" si="491"/>
        <v>0.6857828287007991</v>
      </c>
      <c r="DZ89" s="361">
        <f t="shared" si="491"/>
        <v>0.68529727081182568</v>
      </c>
      <c r="EA89" s="361">
        <f t="shared" si="491"/>
        <v>0.68217363414174625</v>
      </c>
      <c r="EB89" s="361">
        <f t="shared" si="491"/>
        <v>0.68880736305148649</v>
      </c>
      <c r="EC89" s="361">
        <f t="shared" si="491"/>
        <v>0.69443962632215472</v>
      </c>
      <c r="ED89" s="361">
        <f t="shared" si="491"/>
        <v>0.69885261533980103</v>
      </c>
      <c r="EE89" s="361">
        <f t="shared" si="491"/>
        <v>0.702418227961632</v>
      </c>
      <c r="EF89" s="361">
        <f t="shared" si="491"/>
        <v>0.71657714458169164</v>
      </c>
      <c r="EG89" s="361">
        <f t="shared" si="491"/>
        <v>0.72029693051683352</v>
      </c>
      <c r="EH89" s="361">
        <f t="shared" si="491"/>
        <v>0.72937626685984414</v>
      </c>
      <c r="EI89" s="361">
        <f t="shared" si="491"/>
        <v>0.72726341247088644</v>
      </c>
      <c r="EJ89" s="361">
        <f t="shared" si="491"/>
        <v>0.7227178486342305</v>
      </c>
      <c r="EK89" s="361">
        <f t="shared" si="491"/>
        <v>0.70600379422462534</v>
      </c>
      <c r="EL89" s="361">
        <f t="shared" si="491"/>
        <v>0.71174057353885178</v>
      </c>
      <c r="EM89" s="361">
        <f t="shared" si="491"/>
        <v>0.71208483372373754</v>
      </c>
      <c r="EN89" s="361">
        <f t="shared" si="491"/>
        <v>0.70900666027024983</v>
      </c>
      <c r="EO89" s="361">
        <f t="shared" si="491"/>
        <v>0.72813390993966798</v>
      </c>
      <c r="EP89" s="361">
        <f t="shared" si="491"/>
        <v>0.73634189333311428</v>
      </c>
      <c r="EQ89" s="361">
        <f t="shared" si="491"/>
        <v>0.72362356494803792</v>
      </c>
      <c r="ER89" s="361">
        <f t="shared" si="491"/>
        <v>0.73888967405746242</v>
      </c>
      <c r="ES89" s="361">
        <f t="shared" si="491"/>
        <v>0.74034583777148466</v>
      </c>
      <c r="ET89" s="361">
        <f t="shared" si="491"/>
        <v>0.75265264095046613</v>
      </c>
      <c r="EU89" s="361">
        <f t="shared" si="491"/>
        <v>0.74238711725326723</v>
      </c>
      <c r="EV89" s="361">
        <f t="shared" si="491"/>
        <v>0.74140075543228046</v>
      </c>
      <c r="EW89" s="361">
        <f t="shared" si="491"/>
        <v>0.73256434796830538</v>
      </c>
      <c r="EX89" s="361">
        <f t="shared" si="491"/>
        <v>0.73645349283853123</v>
      </c>
      <c r="EY89" s="361">
        <f t="shared" si="491"/>
        <v>0.73942076245991573</v>
      </c>
      <c r="EZ89" s="361">
        <f t="shared" si="491"/>
        <v>0.74678581972621005</v>
      </c>
      <c r="FA89" s="361">
        <f t="shared" si="491"/>
        <v>0.75873924431744277</v>
      </c>
      <c r="FB89" s="361">
        <f t="shared" si="491"/>
        <v>0.77173612820140003</v>
      </c>
      <c r="FC89" s="361">
        <f t="shared" si="491"/>
        <v>0.76137971460277309</v>
      </c>
      <c r="FD89" s="361">
        <f t="shared" si="491"/>
        <v>0.75453742323551409</v>
      </c>
      <c r="FE89" s="361">
        <f t="shared" si="491"/>
        <v>0.76968011130471115</v>
      </c>
      <c r="FF89" s="361">
        <f t="shared" si="491"/>
        <v>0.77447068663562713</v>
      </c>
      <c r="FG89" s="361">
        <f t="shared" si="491"/>
        <v>0.77044377992367419</v>
      </c>
      <c r="FH89" s="361">
        <f t="shared" si="491"/>
        <v>0.7668072071334916</v>
      </c>
      <c r="FI89" s="361">
        <f t="shared" si="491"/>
        <v>0.75636439966480207</v>
      </c>
      <c r="FJ89" s="361">
        <f t="shared" si="491"/>
        <v>0.75031279131516493</v>
      </c>
      <c r="FK89" s="361">
        <f t="shared" si="491"/>
        <v>0.75313443040294914</v>
      </c>
    </row>
    <row r="90" spans="2:167" x14ac:dyDescent="0.25">
      <c r="K90" s="38"/>
      <c r="DS90" s="302"/>
      <c r="DT90" s="302"/>
      <c r="DU90" s="302"/>
    </row>
    <row r="91" spans="2:167" x14ac:dyDescent="0.25">
      <c r="K91" s="38"/>
    </row>
    <row r="92" spans="2:167" x14ac:dyDescent="0.25">
      <c r="K92" s="38"/>
    </row>
    <row r="93" spans="2:167" x14ac:dyDescent="0.25">
      <c r="K93" s="38"/>
    </row>
    <row r="94" spans="2:167" x14ac:dyDescent="0.25">
      <c r="K94" s="38"/>
      <c r="DQ94" s="18"/>
    </row>
    <row r="95" spans="2:167" x14ac:dyDescent="0.25">
      <c r="K95" s="38"/>
    </row>
    <row r="96" spans="2:167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G93IMVQtSjJhPLGt0Gfi8T6mDJ0uX2APaGSoJs1Ixco39ZuEA1NUlUD0bmmMOPQU4oeICq3ucueWIKqDpMnQuA==" saltValue="2I//Hm+uqVQhX12collsMw==" spinCount="100000" sheet="1" objects="1" scenarios="1"/>
  <mergeCells count="85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</mergeCells>
  <phoneticPr fontId="7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N93"/>
  <sheetViews>
    <sheetView zoomScaleNormal="100" workbookViewId="0">
      <pane xSplit="2" ySplit="5" topLeftCell="EY60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7773437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2187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21875" style="2" customWidth="1"/>
    <col min="134" max="134" width="10.44140625" style="2" customWidth="1"/>
    <col min="135" max="135" width="11.21875" style="2" customWidth="1"/>
    <col min="136" max="136" width="11.109375" style="2" customWidth="1"/>
    <col min="137" max="138" width="10.33203125" style="2" customWidth="1"/>
    <col min="139" max="139" width="10.77734375" style="2" customWidth="1"/>
    <col min="140" max="140" width="10.33203125" style="2" customWidth="1"/>
    <col min="141" max="141" width="10.77734375" style="2" customWidth="1"/>
    <col min="142" max="142" width="10.33203125" style="2" customWidth="1"/>
    <col min="143" max="143" width="10.77734375" style="2" customWidth="1"/>
    <col min="144" max="144" width="10.44140625" style="2" bestFit="1" customWidth="1"/>
    <col min="145" max="145" width="10.7773437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2187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77734375" style="2" customWidth="1"/>
    <col min="165" max="165" width="10.21875" style="2" customWidth="1"/>
    <col min="166" max="167" width="10.6640625" style="2" customWidth="1"/>
    <col min="168" max="16384" width="9.109375" style="2"/>
  </cols>
  <sheetData>
    <row r="1" spans="2:170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70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ht="13.8" thickBot="1" x14ac:dyDescent="0.3">
      <c r="B3" s="2"/>
      <c r="C3" s="566" t="s">
        <v>81</v>
      </c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 t="s">
        <v>81</v>
      </c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 t="s">
        <v>81</v>
      </c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 t="s">
        <v>81</v>
      </c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 t="s">
        <v>81</v>
      </c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 t="s">
        <v>81</v>
      </c>
      <c r="BL3" s="566"/>
      <c r="BM3" s="566"/>
      <c r="BN3" s="566"/>
      <c r="BO3" s="566"/>
      <c r="BP3" s="566"/>
      <c r="BQ3" s="566"/>
      <c r="BR3" s="566"/>
      <c r="BS3" s="566"/>
      <c r="BT3" s="566"/>
      <c r="BU3" s="566"/>
      <c r="BV3" s="566"/>
      <c r="BW3" s="566" t="s">
        <v>81</v>
      </c>
      <c r="BX3" s="566"/>
      <c r="BY3" s="566"/>
      <c r="BZ3" s="566"/>
      <c r="CA3" s="566"/>
      <c r="CB3" s="566"/>
      <c r="CC3" s="566"/>
      <c r="CD3" s="566"/>
      <c r="CE3" s="566"/>
      <c r="CF3" s="566"/>
      <c r="CG3" s="566"/>
      <c r="CH3" s="566"/>
      <c r="CI3" s="566" t="s">
        <v>81</v>
      </c>
      <c r="CJ3" s="566"/>
      <c r="CK3" s="566"/>
      <c r="CL3" s="566"/>
      <c r="CM3" s="566"/>
      <c r="CN3" s="566"/>
      <c r="CO3" s="566"/>
      <c r="CP3" s="566"/>
      <c r="CQ3" s="566"/>
      <c r="CR3" s="566"/>
      <c r="CS3" s="566"/>
      <c r="CT3" s="566"/>
      <c r="CU3" s="566" t="s">
        <v>81</v>
      </c>
      <c r="CV3" s="566"/>
      <c r="CW3" s="566"/>
      <c r="CX3" s="566"/>
      <c r="CY3" s="566"/>
      <c r="CZ3" s="566"/>
      <c r="DA3" s="566"/>
      <c r="DB3" s="566"/>
      <c r="DC3" s="566"/>
      <c r="DD3" s="566"/>
      <c r="DE3" s="566"/>
      <c r="DF3" s="566"/>
      <c r="DG3" s="566" t="s">
        <v>81</v>
      </c>
      <c r="DH3" s="566"/>
      <c r="DI3" s="566"/>
      <c r="DJ3" s="566"/>
      <c r="DK3" s="566"/>
      <c r="DL3" s="566"/>
      <c r="DM3" s="566"/>
      <c r="DN3" s="566"/>
      <c r="DO3" s="566"/>
      <c r="DP3" s="566"/>
      <c r="DQ3" s="566"/>
      <c r="DR3" s="566"/>
      <c r="DS3" s="566" t="s">
        <v>81</v>
      </c>
      <c r="DT3" s="566"/>
      <c r="DU3" s="566"/>
      <c r="DV3" s="566"/>
      <c r="DW3" s="566"/>
      <c r="DX3" s="566"/>
      <c r="DY3" s="566"/>
      <c r="DZ3" s="566"/>
      <c r="EA3" s="566"/>
      <c r="EB3" s="566"/>
      <c r="EC3" s="566"/>
      <c r="ED3" s="566"/>
      <c r="EE3" s="566" t="s">
        <v>81</v>
      </c>
      <c r="EF3" s="566"/>
      <c r="EG3" s="566"/>
      <c r="EH3" s="566"/>
      <c r="EI3" s="566"/>
      <c r="EJ3" s="566"/>
      <c r="EK3" s="566"/>
      <c r="EL3" s="566"/>
      <c r="EM3" s="566"/>
      <c r="EN3" s="566"/>
      <c r="EO3" s="566"/>
      <c r="EP3" s="566"/>
      <c r="EQ3" s="566" t="s">
        <v>81</v>
      </c>
      <c r="ER3" s="566"/>
      <c r="ES3" s="566"/>
      <c r="ET3" s="566"/>
      <c r="EU3" s="566"/>
      <c r="EV3" s="566"/>
      <c r="EW3" s="566"/>
      <c r="EX3" s="566"/>
      <c r="EY3" s="566"/>
      <c r="EZ3" s="566"/>
      <c r="FA3" s="566"/>
      <c r="FB3" s="566"/>
      <c r="FC3" s="566" t="s">
        <v>81</v>
      </c>
      <c r="FD3" s="566"/>
      <c r="FE3" s="566"/>
      <c r="FF3" s="566"/>
      <c r="FG3" s="566"/>
      <c r="FH3" s="566"/>
      <c r="FI3" s="566"/>
      <c r="FJ3" s="566"/>
      <c r="FK3" s="566"/>
      <c r="FL3" s="566"/>
      <c r="FM3" s="566"/>
      <c r="FN3" s="566"/>
    </row>
    <row r="4" spans="2:170" ht="13.8" thickBot="1" x14ac:dyDescent="0.3">
      <c r="B4" s="2"/>
      <c r="C4" s="561">
        <v>2002</v>
      </c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3"/>
      <c r="O4" s="561">
        <v>2003</v>
      </c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3"/>
      <c r="AA4" s="561">
        <v>2004</v>
      </c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3"/>
      <c r="AM4" s="561">
        <v>2005</v>
      </c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3"/>
      <c r="AY4" s="561">
        <v>2006</v>
      </c>
      <c r="AZ4" s="562"/>
      <c r="BA4" s="562"/>
      <c r="BB4" s="562"/>
      <c r="BC4" s="562"/>
      <c r="BD4" s="562"/>
      <c r="BE4" s="562"/>
      <c r="BF4" s="562"/>
      <c r="BG4" s="562"/>
      <c r="BH4" s="562"/>
      <c r="BI4" s="562"/>
      <c r="BJ4" s="563"/>
      <c r="BK4" s="561">
        <v>2007</v>
      </c>
      <c r="BL4" s="562"/>
      <c r="BM4" s="562"/>
      <c r="BN4" s="562"/>
      <c r="BO4" s="562"/>
      <c r="BP4" s="562"/>
      <c r="BQ4" s="562"/>
      <c r="BR4" s="562"/>
      <c r="BS4" s="562"/>
      <c r="BT4" s="562"/>
      <c r="BU4" s="562"/>
      <c r="BV4" s="563"/>
      <c r="BW4" s="567">
        <v>2008</v>
      </c>
      <c r="BX4" s="568"/>
      <c r="BY4" s="568"/>
      <c r="BZ4" s="568"/>
      <c r="CA4" s="568"/>
      <c r="CB4" s="568"/>
      <c r="CC4" s="568"/>
      <c r="CD4" s="568"/>
      <c r="CE4" s="568"/>
      <c r="CF4" s="568"/>
      <c r="CG4" s="568"/>
      <c r="CH4" s="569"/>
      <c r="CI4" s="555">
        <v>2009</v>
      </c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6"/>
      <c r="CU4" s="554">
        <v>2010</v>
      </c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6"/>
      <c r="DG4" s="561">
        <v>2011</v>
      </c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3"/>
      <c r="DS4" s="561">
        <v>2012</v>
      </c>
      <c r="DT4" s="562"/>
      <c r="DU4" s="562"/>
      <c r="DV4" s="562"/>
      <c r="DW4" s="562"/>
      <c r="DX4" s="562"/>
      <c r="DY4" s="562"/>
      <c r="DZ4" s="562"/>
      <c r="EA4" s="562"/>
      <c r="EB4" s="562"/>
      <c r="EC4" s="562"/>
      <c r="ED4" s="563"/>
      <c r="EE4" s="554">
        <v>2013</v>
      </c>
      <c r="EF4" s="555"/>
      <c r="EG4" s="555"/>
      <c r="EH4" s="555"/>
      <c r="EI4" s="555"/>
      <c r="EJ4" s="555"/>
      <c r="EK4" s="555"/>
      <c r="EL4" s="555"/>
      <c r="EM4" s="555"/>
      <c r="EN4" s="555"/>
      <c r="EO4" s="555"/>
      <c r="EP4" s="556"/>
      <c r="EQ4" s="554">
        <v>2014</v>
      </c>
      <c r="ER4" s="555"/>
      <c r="ES4" s="555"/>
      <c r="ET4" s="555"/>
      <c r="EU4" s="555"/>
      <c r="EV4" s="555"/>
      <c r="EW4" s="555"/>
      <c r="EX4" s="555"/>
      <c r="EY4" s="555"/>
      <c r="EZ4" s="555"/>
      <c r="FA4" s="555"/>
      <c r="FB4" s="556"/>
      <c r="FC4" s="554">
        <v>2015</v>
      </c>
      <c r="FD4" s="555"/>
      <c r="FE4" s="555"/>
      <c r="FF4" s="555"/>
      <c r="FG4" s="555"/>
      <c r="FH4" s="555"/>
      <c r="FI4" s="555"/>
      <c r="FJ4" s="555"/>
      <c r="FK4" s="555"/>
      <c r="FL4" s="555"/>
      <c r="FM4" s="555"/>
      <c r="FN4" s="556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</row>
    <row r="6" spans="2:170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s="68" customFormat="1" x14ac:dyDescent="0.25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</row>
    <row r="9" spans="2:170" s="68" customFormat="1" ht="13.8" thickBot="1" x14ac:dyDescent="0.3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</row>
    <row r="10" spans="2:170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K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</row>
    <row r="11" spans="2:170" x14ac:dyDescent="0.25">
      <c r="B11" s="3" t="s">
        <v>10</v>
      </c>
      <c r="C11" s="14">
        <f t="shared" ref="C11:H11" si="13">SUM(C8)/C10</f>
        <v>0.9986473416158379</v>
      </c>
      <c r="D11" s="14">
        <f t="shared" si="13"/>
        <v>0.99759221465097692</v>
      </c>
      <c r="E11" s="14">
        <f t="shared" si="13"/>
        <v>0.99653869808920759</v>
      </c>
      <c r="F11" s="14">
        <f t="shared" si="13"/>
        <v>0.99578570694374036</v>
      </c>
      <c r="G11" s="14">
        <f t="shared" si="13"/>
        <v>0.99476336193205384</v>
      </c>
      <c r="H11" s="14">
        <f t="shared" si="13"/>
        <v>0.99326506294575789</v>
      </c>
      <c r="I11" s="14">
        <f t="shared" ref="I11:Q11" si="14">SUM(I8)/I10</f>
        <v>0.9908628118671996</v>
      </c>
      <c r="J11" s="14">
        <f t="shared" si="14"/>
        <v>0.9812100460471942</v>
      </c>
      <c r="K11" s="14">
        <f t="shared" si="14"/>
        <v>0.9729870889922132</v>
      </c>
      <c r="L11" s="14">
        <f t="shared" si="14"/>
        <v>0.96696183007029357</v>
      </c>
      <c r="M11" s="14">
        <f t="shared" si="14"/>
        <v>0.96482557740603003</v>
      </c>
      <c r="N11" s="23">
        <f t="shared" si="14"/>
        <v>0.96082026267943887</v>
      </c>
      <c r="O11" s="14">
        <f t="shared" si="14"/>
        <v>0.9495151518037559</v>
      </c>
      <c r="P11" s="14">
        <f t="shared" si="14"/>
        <v>0.94144427811903164</v>
      </c>
      <c r="Q11" s="14">
        <f t="shared" si="14"/>
        <v>0.93722996707587236</v>
      </c>
      <c r="R11" s="14">
        <f t="shared" ref="R11:W11" si="15">SUM(R8)/R10</f>
        <v>0.92289597146163505</v>
      </c>
      <c r="S11" s="14">
        <f t="shared" si="15"/>
        <v>0.91036808693975935</v>
      </c>
      <c r="T11" s="14">
        <f t="shared" si="15"/>
        <v>0.89951255784571293</v>
      </c>
      <c r="U11" s="14">
        <f t="shared" si="15"/>
        <v>0.88683590074658403</v>
      </c>
      <c r="V11" s="14">
        <f t="shared" si="15"/>
        <v>0.87417625824559564</v>
      </c>
      <c r="W11" s="14">
        <f t="shared" si="15"/>
        <v>0.86260631090941742</v>
      </c>
      <c r="X11" s="14">
        <f t="shared" ref="X11:AC11" si="16">SUM(X8)/X10</f>
        <v>0.84636822190360517</v>
      </c>
      <c r="Y11" s="14">
        <f t="shared" si="16"/>
        <v>0.83693810247598033</v>
      </c>
      <c r="Z11" s="23">
        <f t="shared" si="16"/>
        <v>0.82834804447559784</v>
      </c>
      <c r="AA11" s="14">
        <f t="shared" si="16"/>
        <v>0.82808560896978134</v>
      </c>
      <c r="AB11" s="14">
        <f t="shared" si="16"/>
        <v>0.82659102327219436</v>
      </c>
      <c r="AC11" s="14">
        <f t="shared" si="16"/>
        <v>0.82215006317170258</v>
      </c>
      <c r="AD11" s="14">
        <f t="shared" ref="AD11:AI11" si="17">SUM(AD8)/AD10</f>
        <v>0.8189392596412628</v>
      </c>
      <c r="AE11" s="14">
        <f t="shared" si="17"/>
        <v>0.81202357790657798</v>
      </c>
      <c r="AF11" s="14">
        <f t="shared" si="17"/>
        <v>0.80819800014183396</v>
      </c>
      <c r="AG11" s="14">
        <f t="shared" si="17"/>
        <v>0.79911805658040791</v>
      </c>
      <c r="AH11" s="14">
        <f t="shared" si="17"/>
        <v>0.79295026867333174</v>
      </c>
      <c r="AI11" s="14">
        <f t="shared" si="17"/>
        <v>0.7861844041196665</v>
      </c>
      <c r="AJ11" s="14">
        <f t="shared" ref="AJ11:AO11" si="18">SUM(AJ8)/AJ10</f>
        <v>0.77822534576803426</v>
      </c>
      <c r="AK11" s="14">
        <f t="shared" si="18"/>
        <v>0.7722688235623002</v>
      </c>
      <c r="AL11" s="23">
        <f t="shared" si="18"/>
        <v>0.76563536235179419</v>
      </c>
      <c r="AM11" s="14">
        <f t="shared" si="18"/>
        <v>0.7613145997540941</v>
      </c>
      <c r="AN11" s="14">
        <f t="shared" si="18"/>
        <v>0.75652492668621696</v>
      </c>
      <c r="AO11" s="14">
        <f t="shared" si="18"/>
        <v>0.75436898930209351</v>
      </c>
      <c r="AP11" s="14">
        <f t="shared" ref="AP11:AU11" si="19">SUM(AP8)/AP10</f>
        <v>0.75199568464508548</v>
      </c>
      <c r="AQ11" s="14">
        <f t="shared" si="19"/>
        <v>0.74909180264722097</v>
      </c>
      <c r="AR11" s="14">
        <f t="shared" si="19"/>
        <v>0.74811692116004436</v>
      </c>
      <c r="AS11" s="14">
        <f t="shared" si="19"/>
        <v>0.74236844312785688</v>
      </c>
      <c r="AT11" s="14">
        <f t="shared" si="19"/>
        <v>0.73638698892404375</v>
      </c>
      <c r="AU11" s="14">
        <f t="shared" si="19"/>
        <v>0.73050665984086305</v>
      </c>
      <c r="AV11" s="14">
        <f t="shared" ref="AV11:BJ11" si="20">SUM(AV8)/AV10</f>
        <v>0.72199070452494618</v>
      </c>
      <c r="AW11" s="14">
        <f t="shared" si="20"/>
        <v>0.71714131538639436</v>
      </c>
      <c r="AX11" s="23">
        <f t="shared" si="20"/>
        <v>0.71048495399154443</v>
      </c>
      <c r="AY11" s="14">
        <f t="shared" si="20"/>
        <v>0.704832637791872</v>
      </c>
      <c r="AZ11" s="14">
        <f t="shared" si="20"/>
        <v>0.70077298246947817</v>
      </c>
      <c r="BA11" s="14">
        <f t="shared" si="20"/>
        <v>0.69993979444102006</v>
      </c>
      <c r="BB11" s="14">
        <f t="shared" si="20"/>
        <v>0.6935939415699699</v>
      </c>
      <c r="BC11" s="14">
        <f t="shared" si="20"/>
        <v>0.68787883787801285</v>
      </c>
      <c r="BD11" s="14">
        <f t="shared" si="20"/>
        <v>0.67723586604033637</v>
      </c>
      <c r="BE11" s="14">
        <f t="shared" si="20"/>
        <v>0.66920224069900858</v>
      </c>
      <c r="BF11" s="14">
        <f t="shared" si="20"/>
        <v>0.65959522767546475</v>
      </c>
      <c r="BG11" s="14">
        <f t="shared" si="20"/>
        <v>0.65423839545291218</v>
      </c>
      <c r="BH11" s="14">
        <f t="shared" si="20"/>
        <v>0.64294658259472959</v>
      </c>
      <c r="BI11" s="14">
        <f t="shared" si="20"/>
        <v>0.63775357921839382</v>
      </c>
      <c r="BJ11" s="23">
        <f t="shared" si="20"/>
        <v>0.63009976408077983</v>
      </c>
      <c r="BK11" s="14">
        <f t="shared" ref="BK11:BV11" si="21">SUM(BK8)/BK10</f>
        <v>0.62286477006409957</v>
      </c>
      <c r="BL11" s="14">
        <f t="shared" si="21"/>
        <v>0.62010894146511297</v>
      </c>
      <c r="BM11" s="14">
        <f t="shared" si="21"/>
        <v>0.61929293465753177</v>
      </c>
      <c r="BN11" s="14">
        <f t="shared" si="21"/>
        <v>0.61279772933593757</v>
      </c>
      <c r="BO11" s="14">
        <f t="shared" si="21"/>
        <v>0.60608806719906327</v>
      </c>
      <c r="BP11" s="14">
        <f t="shared" si="21"/>
        <v>0.59890209641735104</v>
      </c>
      <c r="BQ11" s="14">
        <f t="shared" si="21"/>
        <v>0.59229463690002182</v>
      </c>
      <c r="BR11" s="14">
        <f t="shared" si="21"/>
        <v>0.58338753939827082</v>
      </c>
      <c r="BS11" s="14">
        <f t="shared" si="21"/>
        <v>0.5784243553539582</v>
      </c>
      <c r="BT11" s="14">
        <f t="shared" si="21"/>
        <v>0.56558733052295773</v>
      </c>
      <c r="BU11" s="14">
        <f t="shared" si="21"/>
        <v>0.55935196676690402</v>
      </c>
      <c r="BV11" s="23">
        <f t="shared" si="21"/>
        <v>0.55251075735414601</v>
      </c>
      <c r="BW11" s="14">
        <f t="shared" ref="BW11:CB11" si="22">SUM(BW8)/BW10</f>
        <v>0.54695873323443034</v>
      </c>
      <c r="BX11" s="14">
        <f t="shared" si="22"/>
        <v>0.54074833109808473</v>
      </c>
      <c r="BY11" s="14">
        <f t="shared" si="22"/>
        <v>0.53529630987659516</v>
      </c>
      <c r="BZ11" s="14">
        <f t="shared" si="22"/>
        <v>0.52681783863215736</v>
      </c>
      <c r="CA11" s="14">
        <f t="shared" si="22"/>
        <v>0.51759290445716855</v>
      </c>
      <c r="CB11" s="14">
        <f t="shared" si="22"/>
        <v>0.50947834675126447</v>
      </c>
      <c r="CC11" s="14">
        <f t="shared" ref="CC11:DK11" si="23">SUM(CC8)/CC10</f>
        <v>0.49983997272058339</v>
      </c>
      <c r="CD11" s="14">
        <f t="shared" si="23"/>
        <v>0.49265358813828714</v>
      </c>
      <c r="CE11" s="14">
        <f t="shared" si="23"/>
        <v>0.48391889634102681</v>
      </c>
      <c r="CF11" s="14">
        <f t="shared" si="23"/>
        <v>0.47425650071378922</v>
      </c>
      <c r="CG11" s="14">
        <f t="shared" si="23"/>
        <v>0.45884720756824809</v>
      </c>
      <c r="CH11" s="23">
        <f t="shared" si="23"/>
        <v>0.45327577298805088</v>
      </c>
      <c r="CI11" s="258">
        <f t="shared" si="23"/>
        <v>0.4506296121033081</v>
      </c>
      <c r="CJ11" s="259">
        <f t="shared" si="23"/>
        <v>0.44159609886729634</v>
      </c>
      <c r="CK11" s="259">
        <f t="shared" si="23"/>
        <v>0.43281382266595425</v>
      </c>
      <c r="CL11" s="259">
        <f t="shared" si="23"/>
        <v>0.42443219848066011</v>
      </c>
      <c r="CM11" s="259">
        <f t="shared" si="23"/>
        <v>0.4176634879324535</v>
      </c>
      <c r="CN11" s="259">
        <f t="shared" si="23"/>
        <v>0.41134489732420659</v>
      </c>
      <c r="CO11" s="259">
        <f t="shared" si="23"/>
        <v>0.40531564940708681</v>
      </c>
      <c r="CP11" s="259">
        <f t="shared" si="23"/>
        <v>0.39943552602105575</v>
      </c>
      <c r="CQ11" s="259">
        <f t="shared" si="23"/>
        <v>0.39269246849429612</v>
      </c>
      <c r="CR11" s="259">
        <f t="shared" si="23"/>
        <v>0.38485650943156147</v>
      </c>
      <c r="CS11" s="259">
        <f t="shared" si="23"/>
        <v>0.37889534631370514</v>
      </c>
      <c r="CT11" s="265">
        <f t="shared" si="23"/>
        <v>0.37414241441419788</v>
      </c>
      <c r="CU11" s="259">
        <f t="shared" si="23"/>
        <v>0.37073260988823714</v>
      </c>
      <c r="CV11" s="259">
        <f t="shared" si="23"/>
        <v>0.36686173720961884</v>
      </c>
      <c r="CW11" s="259">
        <f t="shared" si="23"/>
        <v>0.36230229636506972</v>
      </c>
      <c r="CX11" s="259">
        <f t="shared" si="23"/>
        <v>0.357130618879405</v>
      </c>
      <c r="CY11" s="259">
        <f t="shared" si="23"/>
        <v>0.35281606135155474</v>
      </c>
      <c r="CZ11" s="259">
        <f t="shared" si="23"/>
        <v>0.34831944566135858</v>
      </c>
      <c r="DA11" s="259">
        <f t="shared" si="23"/>
        <v>0.3441004062336675</v>
      </c>
      <c r="DB11" s="259">
        <f t="shared" si="23"/>
        <v>0.33909582109626529</v>
      </c>
      <c r="DC11" s="259">
        <f t="shared" si="23"/>
        <v>0.33645505067790304</v>
      </c>
      <c r="DD11" s="259">
        <f t="shared" si="23"/>
        <v>0.33458411020935608</v>
      </c>
      <c r="DE11" s="259">
        <f t="shared" si="23"/>
        <v>0.33187309563679118</v>
      </c>
      <c r="DF11" s="265">
        <f t="shared" si="23"/>
        <v>0.33054738953939633</v>
      </c>
      <c r="DG11" s="259">
        <f t="shared" si="23"/>
        <v>0.32752486784886597</v>
      </c>
      <c r="DH11" s="259">
        <f t="shared" si="23"/>
        <v>0.32656663199234487</v>
      </c>
      <c r="DI11" s="259">
        <f t="shared" si="23"/>
        <v>0.32451540856549105</v>
      </c>
      <c r="DJ11" s="259">
        <f t="shared" si="23"/>
        <v>0.3230808114276732</v>
      </c>
      <c r="DK11" s="259">
        <f t="shared" si="23"/>
        <v>0.32047434444449852</v>
      </c>
      <c r="DL11" s="259">
        <f t="shared" ref="DL11:FK11" si="24">SUM(DL8)/DL10</f>
        <v>0.31918713399436061</v>
      </c>
      <c r="DM11" s="259">
        <f t="shared" si="24"/>
        <v>0.31717442393452222</v>
      </c>
      <c r="DN11" s="259">
        <f t="shared" si="24"/>
        <v>0.3156733313450466</v>
      </c>
      <c r="DO11" s="259">
        <f t="shared" si="24"/>
        <v>0.31387012076621923</v>
      </c>
      <c r="DP11" s="259">
        <f t="shared" si="24"/>
        <v>0.31367502327810159</v>
      </c>
      <c r="DQ11" s="259">
        <f t="shared" si="24"/>
        <v>0.3096228539909448</v>
      </c>
      <c r="DR11" s="259">
        <f t="shared" si="24"/>
        <v>0.31063210050056778</v>
      </c>
      <c r="DS11" s="259">
        <f t="shared" si="24"/>
        <v>0.30882486972400197</v>
      </c>
      <c r="DT11" s="259">
        <f t="shared" si="24"/>
        <v>0.30806055057669401</v>
      </c>
      <c r="DU11" s="259">
        <f t="shared" si="24"/>
        <v>0.30422913754913922</v>
      </c>
      <c r="DV11" s="282">
        <f t="shared" si="24"/>
        <v>0.30185511442924923</v>
      </c>
      <c r="DW11" s="282">
        <f t="shared" si="24"/>
        <v>0.29875339082905589</v>
      </c>
      <c r="DX11" s="282">
        <f t="shared" si="24"/>
        <v>0.29715906592198427</v>
      </c>
      <c r="DY11" s="282">
        <f t="shared" si="24"/>
        <v>0.29380168566464071</v>
      </c>
      <c r="DZ11" s="282">
        <f t="shared" si="24"/>
        <v>0.29212382614716614</v>
      </c>
      <c r="EA11" s="282">
        <f t="shared" si="24"/>
        <v>0.29159922772780872</v>
      </c>
      <c r="EB11" s="282">
        <f t="shared" si="24"/>
        <v>0.28984417320747324</v>
      </c>
      <c r="EC11" s="282">
        <f t="shared" si="24"/>
        <v>0.28880731411211674</v>
      </c>
      <c r="ED11" s="282">
        <f t="shared" si="24"/>
        <v>0.28789706821421829</v>
      </c>
      <c r="EE11" s="282">
        <f t="shared" si="24"/>
        <v>0.28485914987143207</v>
      </c>
      <c r="EF11" s="282">
        <f t="shared" si="24"/>
        <v>0.28394551673307689</v>
      </c>
      <c r="EG11" s="282">
        <f t="shared" si="24"/>
        <v>0.28208170143328515</v>
      </c>
      <c r="EH11" s="282">
        <f t="shared" si="24"/>
        <v>0.28040120908392507</v>
      </c>
      <c r="EI11" s="282">
        <f t="shared" si="24"/>
        <v>0.27912698708912437</v>
      </c>
      <c r="EJ11" s="282">
        <f t="shared" si="24"/>
        <v>0.27727855857510625</v>
      </c>
      <c r="EK11" s="282">
        <f t="shared" si="24"/>
        <v>0.27647903077616659</v>
      </c>
      <c r="EL11" s="282">
        <f t="shared" si="24"/>
        <v>0.27537598409191089</v>
      </c>
      <c r="EM11" s="282">
        <f t="shared" si="24"/>
        <v>0.27499621604795482</v>
      </c>
      <c r="EN11" s="282">
        <f t="shared" si="24"/>
        <v>0.27474327303104468</v>
      </c>
      <c r="EO11" s="282">
        <f t="shared" si="24"/>
        <v>0.27447029125935885</v>
      </c>
      <c r="EP11" s="282">
        <f t="shared" si="24"/>
        <v>0.27454160718735732</v>
      </c>
      <c r="EQ11" s="282">
        <f t="shared" si="24"/>
        <v>0.27317331187794269</v>
      </c>
      <c r="ER11" s="282">
        <f t="shared" si="24"/>
        <v>0.27131769127357264</v>
      </c>
      <c r="ES11" s="282">
        <f t="shared" si="24"/>
        <v>0.27050378022307059</v>
      </c>
      <c r="ET11" s="282">
        <f t="shared" si="24"/>
        <v>0.26770420718227333</v>
      </c>
      <c r="EU11" s="282">
        <f t="shared" si="24"/>
        <v>0.26632967749711101</v>
      </c>
      <c r="EV11" s="282">
        <f t="shared" si="24"/>
        <v>0.26568659297200919</v>
      </c>
      <c r="EW11" s="282">
        <f t="shared" si="24"/>
        <v>0.26504714945634872</v>
      </c>
      <c r="EX11" s="282">
        <f t="shared" si="24"/>
        <v>0.2636956220892302</v>
      </c>
      <c r="EY11" s="282">
        <f t="shared" si="24"/>
        <v>0.26158138818316817</v>
      </c>
      <c r="EZ11" s="282">
        <f t="shared" si="24"/>
        <v>0.26016087166060253</v>
      </c>
      <c r="FA11" s="282">
        <f t="shared" si="24"/>
        <v>0.25847774389469852</v>
      </c>
      <c r="FB11" s="282">
        <f t="shared" si="24"/>
        <v>0.25679834290833153</v>
      </c>
      <c r="FC11" s="282">
        <f t="shared" si="24"/>
        <v>0.25537543527502621</v>
      </c>
      <c r="FD11" s="282">
        <f t="shared" si="24"/>
        <v>0.25301728197897144</v>
      </c>
      <c r="FE11" s="282">
        <f t="shared" si="24"/>
        <v>0.25025198877293098</v>
      </c>
      <c r="FF11" s="282">
        <f t="shared" si="24"/>
        <v>0.24692504678972083</v>
      </c>
      <c r="FG11" s="282">
        <f t="shared" si="24"/>
        <v>0.24397306237326696</v>
      </c>
      <c r="FH11" s="282">
        <f t="shared" si="24"/>
        <v>0.24185092572813569</v>
      </c>
      <c r="FI11" s="282">
        <f t="shared" si="24"/>
        <v>0.23937055341184052</v>
      </c>
      <c r="FJ11" s="282">
        <f t="shared" si="24"/>
        <v>0.23770375620127568</v>
      </c>
      <c r="FK11" s="282">
        <f t="shared" si="24"/>
        <v>0.23663890736702062</v>
      </c>
    </row>
    <row r="12" spans="2:170" ht="13.8" thickBot="1" x14ac:dyDescent="0.3">
      <c r="B12" s="4" t="s">
        <v>11</v>
      </c>
      <c r="C12" s="15">
        <f t="shared" ref="C12:H12" si="25">SUM(C9/C10)</f>
        <v>1.3526583841621191E-3</v>
      </c>
      <c r="D12" s="15">
        <f t="shared" si="25"/>
        <v>2.4077853490230387E-3</v>
      </c>
      <c r="E12" s="15">
        <f t="shared" si="25"/>
        <v>3.4613019107924128E-3</v>
      </c>
      <c r="F12" s="15">
        <f t="shared" si="25"/>
        <v>4.2142930562596801E-3</v>
      </c>
      <c r="G12" s="15">
        <f t="shared" si="25"/>
        <v>5.2366380679461167E-3</v>
      </c>
      <c r="H12" s="15">
        <f t="shared" si="25"/>
        <v>6.7349370542421471E-3</v>
      </c>
      <c r="I12" s="15">
        <f t="shared" ref="I12:Q12" si="26">SUM(I9/I10)</f>
        <v>9.1371881328004313E-3</v>
      </c>
      <c r="J12" s="15">
        <f t="shared" si="26"/>
        <v>1.8789953952805843E-2</v>
      </c>
      <c r="K12" s="15">
        <f t="shared" si="26"/>
        <v>2.7012911007786754E-2</v>
      </c>
      <c r="L12" s="15">
        <f t="shared" si="26"/>
        <v>3.3038169929706387E-2</v>
      </c>
      <c r="M12" s="15">
        <f t="shared" si="26"/>
        <v>3.5174422593970002E-2</v>
      </c>
      <c r="N12" s="24">
        <f t="shared" si="26"/>
        <v>3.9179737320561181E-2</v>
      </c>
      <c r="O12" s="15">
        <f t="shared" si="26"/>
        <v>5.0484848196244075E-2</v>
      </c>
      <c r="P12" s="15">
        <f t="shared" si="26"/>
        <v>5.8555721880968359E-2</v>
      </c>
      <c r="Q12" s="15">
        <f t="shared" si="26"/>
        <v>6.2770032924127639E-2</v>
      </c>
      <c r="R12" s="15">
        <f t="shared" ref="R12:W12" si="27">SUM(R9/R10)</f>
        <v>7.7104028538364913E-2</v>
      </c>
      <c r="S12" s="15">
        <f t="shared" si="27"/>
        <v>8.9631913060240639E-2</v>
      </c>
      <c r="T12" s="15">
        <f t="shared" si="27"/>
        <v>0.10048744215428704</v>
      </c>
      <c r="U12" s="15">
        <f t="shared" si="27"/>
        <v>0.11316409925341601</v>
      </c>
      <c r="V12" s="15">
        <f t="shared" si="27"/>
        <v>0.12582374175440433</v>
      </c>
      <c r="W12" s="15">
        <f t="shared" si="27"/>
        <v>0.13739368909058261</v>
      </c>
      <c r="X12" s="15">
        <f t="shared" ref="X12:AC12" si="28">SUM(X9/X10)</f>
        <v>0.15363177809639486</v>
      </c>
      <c r="Y12" s="15">
        <f t="shared" si="28"/>
        <v>0.16306189752401967</v>
      </c>
      <c r="Z12" s="24">
        <f t="shared" si="28"/>
        <v>0.17165195552440213</v>
      </c>
      <c r="AA12" s="15">
        <f t="shared" si="28"/>
        <v>0.17191439103021861</v>
      </c>
      <c r="AB12" s="15">
        <f t="shared" si="28"/>
        <v>0.17340897672780561</v>
      </c>
      <c r="AC12" s="15">
        <f t="shared" si="28"/>
        <v>0.17784993682829742</v>
      </c>
      <c r="AD12" s="15">
        <f t="shared" ref="AD12:AI12" si="29">SUM(AD9/AD10)</f>
        <v>0.18106074035873718</v>
      </c>
      <c r="AE12" s="15">
        <f t="shared" si="29"/>
        <v>0.18797642209342202</v>
      </c>
      <c r="AF12" s="15">
        <f t="shared" si="29"/>
        <v>0.19180199985816609</v>
      </c>
      <c r="AG12" s="15">
        <f t="shared" si="29"/>
        <v>0.20088194341959204</v>
      </c>
      <c r="AH12" s="15">
        <f t="shared" si="29"/>
        <v>0.20704973132666823</v>
      </c>
      <c r="AI12" s="15">
        <f t="shared" si="29"/>
        <v>0.2138155958803335</v>
      </c>
      <c r="AJ12" s="15">
        <f t="shared" ref="AJ12:AO12" si="30">SUM(AJ9/AJ10)</f>
        <v>0.22177465423196571</v>
      </c>
      <c r="AK12" s="15">
        <f t="shared" si="30"/>
        <v>0.22773117643769983</v>
      </c>
      <c r="AL12" s="24">
        <f t="shared" si="30"/>
        <v>0.23436463764820586</v>
      </c>
      <c r="AM12" s="15">
        <f t="shared" si="30"/>
        <v>0.23868540024590593</v>
      </c>
      <c r="AN12" s="15">
        <f t="shared" si="30"/>
        <v>0.24347507331378299</v>
      </c>
      <c r="AO12" s="15">
        <f t="shared" si="30"/>
        <v>0.24563101069790649</v>
      </c>
      <c r="AP12" s="15">
        <f t="shared" ref="AP12:AU12" si="31">SUM(AP9/AP10)</f>
        <v>0.24800431535491457</v>
      </c>
      <c r="AQ12" s="15">
        <f t="shared" si="31"/>
        <v>0.25090819735277903</v>
      </c>
      <c r="AR12" s="15">
        <f t="shared" si="31"/>
        <v>0.25188307883995564</v>
      </c>
      <c r="AS12" s="15">
        <f t="shared" si="31"/>
        <v>0.25763155687214317</v>
      </c>
      <c r="AT12" s="15">
        <f t="shared" si="31"/>
        <v>0.2636130110759563</v>
      </c>
      <c r="AU12" s="15">
        <f t="shared" si="31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2">SUM(AY9/AY10)</f>
        <v>0.295167362208128</v>
      </c>
      <c r="AZ12" s="15">
        <f t="shared" si="32"/>
        <v>0.29922701753052183</v>
      </c>
      <c r="BA12" s="15">
        <f t="shared" si="32"/>
        <v>0.30006020555897994</v>
      </c>
      <c r="BB12" s="15">
        <f t="shared" si="32"/>
        <v>0.30640605843003005</v>
      </c>
      <c r="BC12" s="15">
        <f t="shared" si="32"/>
        <v>0.31212116212198709</v>
      </c>
      <c r="BD12" s="15">
        <f t="shared" si="32"/>
        <v>0.32276413395966363</v>
      </c>
      <c r="BE12" s="15">
        <f t="shared" si="32"/>
        <v>0.33079775930099148</v>
      </c>
      <c r="BF12" s="15">
        <f t="shared" si="32"/>
        <v>0.34040477232453531</v>
      </c>
      <c r="BG12" s="15">
        <f t="shared" si="32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3">SUM(BK9/BK10)</f>
        <v>0.37713522993590043</v>
      </c>
      <c r="BL12" s="15">
        <f t="shared" si="33"/>
        <v>0.37989105853488697</v>
      </c>
      <c r="BM12" s="15">
        <f t="shared" si="33"/>
        <v>0.38070706534246818</v>
      </c>
      <c r="BN12" s="15">
        <f t="shared" si="33"/>
        <v>0.38720227066406243</v>
      </c>
      <c r="BO12" s="15">
        <f t="shared" si="33"/>
        <v>0.39391193280093667</v>
      </c>
      <c r="BP12" s="15">
        <f t="shared" si="33"/>
        <v>0.40109790358264896</v>
      </c>
      <c r="BQ12" s="15">
        <f t="shared" si="33"/>
        <v>0.40770536309997818</v>
      </c>
      <c r="BR12" s="15">
        <f t="shared" si="33"/>
        <v>0.41661246060172918</v>
      </c>
      <c r="BS12" s="15">
        <f t="shared" si="33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4">SUM(BW9/BW10)</f>
        <v>0.45304126676556966</v>
      </c>
      <c r="BX12" s="15">
        <f t="shared" si="34"/>
        <v>0.45925166890191527</v>
      </c>
      <c r="BY12" s="15">
        <f t="shared" si="34"/>
        <v>0.46470369012340484</v>
      </c>
      <c r="BZ12" s="15">
        <f t="shared" si="34"/>
        <v>0.47318216136784264</v>
      </c>
      <c r="CA12" s="15">
        <f t="shared" si="34"/>
        <v>0.48240709554283145</v>
      </c>
      <c r="CB12" s="15">
        <f t="shared" si="34"/>
        <v>0.49052165324873553</v>
      </c>
      <c r="CC12" s="15">
        <f t="shared" ref="CC12:DK12" si="35">SUM(CC9/CC10)</f>
        <v>0.50016002727941655</v>
      </c>
      <c r="CD12" s="15">
        <f t="shared" si="35"/>
        <v>0.50734641186171281</v>
      </c>
      <c r="CE12" s="15">
        <f t="shared" si="35"/>
        <v>0.51608110365897319</v>
      </c>
      <c r="CF12" s="15">
        <f t="shared" si="35"/>
        <v>0.52574349928621078</v>
      </c>
      <c r="CG12" s="15">
        <f t="shared" si="35"/>
        <v>0.54115279243175185</v>
      </c>
      <c r="CH12" s="24">
        <f t="shared" si="35"/>
        <v>0.54672422701194912</v>
      </c>
      <c r="CI12" s="260">
        <f t="shared" si="35"/>
        <v>0.5493703878966919</v>
      </c>
      <c r="CJ12" s="261">
        <f t="shared" si="35"/>
        <v>0.55840390113270366</v>
      </c>
      <c r="CK12" s="261">
        <f t="shared" si="35"/>
        <v>0.56718617733404575</v>
      </c>
      <c r="CL12" s="261">
        <f t="shared" si="35"/>
        <v>0.57556780151933995</v>
      </c>
      <c r="CM12" s="261">
        <f t="shared" si="35"/>
        <v>0.58233651206754644</v>
      </c>
      <c r="CN12" s="261">
        <f t="shared" si="35"/>
        <v>0.58865510267579335</v>
      </c>
      <c r="CO12" s="261">
        <f t="shared" si="35"/>
        <v>0.59468435059291314</v>
      </c>
      <c r="CP12" s="261">
        <f t="shared" si="35"/>
        <v>0.60056447397894419</v>
      </c>
      <c r="CQ12" s="261">
        <f t="shared" si="35"/>
        <v>0.60730753150570382</v>
      </c>
      <c r="CR12" s="261">
        <f t="shared" si="35"/>
        <v>0.61514349056843853</v>
      </c>
      <c r="CS12" s="261">
        <f t="shared" si="35"/>
        <v>0.62110465368629486</v>
      </c>
      <c r="CT12" s="267">
        <f t="shared" si="35"/>
        <v>0.62585758558580218</v>
      </c>
      <c r="CU12" s="261">
        <f t="shared" si="35"/>
        <v>0.6292673901117628</v>
      </c>
      <c r="CV12" s="261">
        <f t="shared" si="35"/>
        <v>0.63313826279038121</v>
      </c>
      <c r="CW12" s="261">
        <f t="shared" si="35"/>
        <v>0.63769770363493028</v>
      </c>
      <c r="CX12" s="261">
        <f t="shared" si="35"/>
        <v>0.642869381120595</v>
      </c>
      <c r="CY12" s="261">
        <f t="shared" si="35"/>
        <v>0.64718393864844526</v>
      </c>
      <c r="CZ12" s="261">
        <f t="shared" si="35"/>
        <v>0.65168055433864136</v>
      </c>
      <c r="DA12" s="261">
        <f t="shared" si="35"/>
        <v>0.65589959376633244</v>
      </c>
      <c r="DB12" s="261">
        <f t="shared" si="35"/>
        <v>0.66090417890373476</v>
      </c>
      <c r="DC12" s="261">
        <f t="shared" si="35"/>
        <v>0.66354494932209696</v>
      </c>
      <c r="DD12" s="261">
        <f t="shared" si="35"/>
        <v>0.66541588979064392</v>
      </c>
      <c r="DE12" s="261">
        <f t="shared" si="35"/>
        <v>0.66812690436320887</v>
      </c>
      <c r="DF12" s="267">
        <f t="shared" si="35"/>
        <v>0.66945261046060367</v>
      </c>
      <c r="DG12" s="261">
        <f t="shared" si="35"/>
        <v>0.67247513215113408</v>
      </c>
      <c r="DH12" s="261">
        <f t="shared" si="35"/>
        <v>0.67343336800765519</v>
      </c>
      <c r="DI12" s="261">
        <f t="shared" si="35"/>
        <v>0.67548459143450901</v>
      </c>
      <c r="DJ12" s="261">
        <f t="shared" si="35"/>
        <v>0.6769191885723268</v>
      </c>
      <c r="DK12" s="261">
        <f t="shared" si="35"/>
        <v>0.67952565555550148</v>
      </c>
      <c r="DL12" s="261">
        <f t="shared" ref="DL12:FK12" si="36">SUM(DL9/DL10)</f>
        <v>0.68081286600563939</v>
      </c>
      <c r="DM12" s="261">
        <f t="shared" si="36"/>
        <v>0.68282557606547778</v>
      </c>
      <c r="DN12" s="261">
        <f t="shared" si="36"/>
        <v>0.6843266686549534</v>
      </c>
      <c r="DO12" s="261">
        <f t="shared" si="36"/>
        <v>0.68612987923378077</v>
      </c>
      <c r="DP12" s="261">
        <f t="shared" si="36"/>
        <v>0.68632497672189841</v>
      </c>
      <c r="DQ12" s="261">
        <f t="shared" si="36"/>
        <v>0.6903771460090552</v>
      </c>
      <c r="DR12" s="261">
        <f t="shared" si="36"/>
        <v>0.68936789949943222</v>
      </c>
      <c r="DS12" s="261">
        <f t="shared" si="36"/>
        <v>0.69117513027599808</v>
      </c>
      <c r="DT12" s="261">
        <f t="shared" si="36"/>
        <v>0.69193944942330599</v>
      </c>
      <c r="DU12" s="261">
        <f t="shared" si="36"/>
        <v>0.69577086245086073</v>
      </c>
      <c r="DV12" s="354">
        <f t="shared" si="36"/>
        <v>0.69814488557075072</v>
      </c>
      <c r="DW12" s="354">
        <f t="shared" si="36"/>
        <v>0.70124660917094406</v>
      </c>
      <c r="DX12" s="354">
        <f t="shared" si="36"/>
        <v>0.70284093407801573</v>
      </c>
      <c r="DY12" s="354">
        <f t="shared" si="36"/>
        <v>0.70619831433535929</v>
      </c>
      <c r="DZ12" s="354">
        <f t="shared" si="36"/>
        <v>0.70787617385283386</v>
      </c>
      <c r="EA12" s="354">
        <f t="shared" si="36"/>
        <v>0.70840077227219123</v>
      </c>
      <c r="EB12" s="354">
        <f t="shared" si="36"/>
        <v>0.71015582679252676</v>
      </c>
      <c r="EC12" s="354">
        <f t="shared" si="36"/>
        <v>0.71119268588788331</v>
      </c>
      <c r="ED12" s="354">
        <f t="shared" si="36"/>
        <v>0.71210293178578177</v>
      </c>
      <c r="EE12" s="354">
        <f t="shared" si="36"/>
        <v>0.71514085012856798</v>
      </c>
      <c r="EF12" s="354">
        <f t="shared" si="36"/>
        <v>0.71605448326692311</v>
      </c>
      <c r="EG12" s="354">
        <f t="shared" si="36"/>
        <v>0.71791829856671485</v>
      </c>
      <c r="EH12" s="354">
        <f t="shared" si="36"/>
        <v>0.71959879091607493</v>
      </c>
      <c r="EI12" s="354">
        <f t="shared" si="36"/>
        <v>0.72087301291087558</v>
      </c>
      <c r="EJ12" s="354">
        <f t="shared" si="36"/>
        <v>0.7227214414248937</v>
      </c>
      <c r="EK12" s="354">
        <f t="shared" si="36"/>
        <v>0.72352096922383347</v>
      </c>
      <c r="EL12" s="354">
        <f t="shared" si="36"/>
        <v>0.72462401590808911</v>
      </c>
      <c r="EM12" s="354">
        <f t="shared" si="36"/>
        <v>0.72500378395204523</v>
      </c>
      <c r="EN12" s="354">
        <f t="shared" si="36"/>
        <v>0.72525672696895527</v>
      </c>
      <c r="EO12" s="354">
        <f t="shared" si="36"/>
        <v>0.72552970874064115</v>
      </c>
      <c r="EP12" s="354">
        <f t="shared" si="36"/>
        <v>0.72545839281264268</v>
      </c>
      <c r="EQ12" s="354">
        <f t="shared" si="36"/>
        <v>0.72682668812205731</v>
      </c>
      <c r="ER12" s="354">
        <f t="shared" si="36"/>
        <v>0.72868230872642736</v>
      </c>
      <c r="ES12" s="354">
        <f t="shared" si="36"/>
        <v>0.72949621977692936</v>
      </c>
      <c r="ET12" s="354">
        <f t="shared" si="36"/>
        <v>0.73229579281772661</v>
      </c>
      <c r="EU12" s="354">
        <f t="shared" si="36"/>
        <v>0.73367032250288899</v>
      </c>
      <c r="EV12" s="354">
        <f t="shared" si="36"/>
        <v>0.73431340702799086</v>
      </c>
      <c r="EW12" s="354">
        <f t="shared" si="36"/>
        <v>0.73495285054365123</v>
      </c>
      <c r="EX12" s="354">
        <f t="shared" si="36"/>
        <v>0.73630437791076986</v>
      </c>
      <c r="EY12" s="354">
        <f t="shared" si="36"/>
        <v>0.73841861181683188</v>
      </c>
      <c r="EZ12" s="354">
        <f t="shared" si="36"/>
        <v>0.73983912833939747</v>
      </c>
      <c r="FA12" s="354">
        <f t="shared" si="36"/>
        <v>0.74152225610530142</v>
      </c>
      <c r="FB12" s="354">
        <f t="shared" si="36"/>
        <v>0.74320165709166852</v>
      </c>
      <c r="FC12" s="354">
        <f t="shared" si="36"/>
        <v>0.74462456472497385</v>
      </c>
      <c r="FD12" s="354">
        <f t="shared" si="36"/>
        <v>0.74698271802102856</v>
      </c>
      <c r="FE12" s="354">
        <f t="shared" si="36"/>
        <v>0.74974801122706902</v>
      </c>
      <c r="FF12" s="354">
        <f t="shared" si="36"/>
        <v>0.75307495321027917</v>
      </c>
      <c r="FG12" s="354">
        <f t="shared" si="36"/>
        <v>0.75602693762673301</v>
      </c>
      <c r="FH12" s="354">
        <f t="shared" si="36"/>
        <v>0.75814907427186429</v>
      </c>
      <c r="FI12" s="354">
        <f t="shared" si="36"/>
        <v>0.76062944658815945</v>
      </c>
      <c r="FJ12" s="354">
        <f t="shared" si="36"/>
        <v>0.76229624379872429</v>
      </c>
      <c r="FK12" s="354">
        <f t="shared" si="36"/>
        <v>0.76336109263297935</v>
      </c>
    </row>
    <row r="13" spans="2:170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70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70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70" s="68" customFormat="1" x14ac:dyDescent="0.25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</row>
    <row r="17" spans="2:167" s="68" customFormat="1" ht="13.8" thickBot="1" x14ac:dyDescent="0.3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37">U18-U16</f>
        <v>23531</v>
      </c>
      <c r="V17" s="68">
        <f t="shared" si="37"/>
        <v>24122</v>
      </c>
      <c r="W17" s="68">
        <f t="shared" si="37"/>
        <v>24776</v>
      </c>
      <c r="X17" s="68">
        <f t="shared" si="37"/>
        <v>28205</v>
      </c>
      <c r="Y17" s="68">
        <f t="shared" si="37"/>
        <v>23306</v>
      </c>
      <c r="Z17" s="89">
        <f t="shared" si="37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</row>
    <row r="18" spans="2:167" s="68" customFormat="1" ht="13.8" thickTop="1" x14ac:dyDescent="0.25">
      <c r="B18" s="87" t="s">
        <v>9</v>
      </c>
      <c r="C18" s="94">
        <f t="shared" ref="C18:H18" si="38">SUM(C16:C17)</f>
        <v>89442</v>
      </c>
      <c r="D18" s="94">
        <f t="shared" si="38"/>
        <v>91372</v>
      </c>
      <c r="E18" s="94">
        <f t="shared" si="38"/>
        <v>91951</v>
      </c>
      <c r="F18" s="94">
        <f t="shared" si="38"/>
        <v>92292</v>
      </c>
      <c r="G18" s="94">
        <f t="shared" si="38"/>
        <v>93189</v>
      </c>
      <c r="H18" s="94">
        <f t="shared" si="38"/>
        <v>93993</v>
      </c>
      <c r="I18" s="94">
        <f t="shared" ref="I18:Q18" si="39">SUM(I16:I17)</f>
        <v>95289</v>
      </c>
      <c r="J18" s="94">
        <f t="shared" si="39"/>
        <v>96256</v>
      </c>
      <c r="K18" s="94">
        <f t="shared" si="39"/>
        <v>95981</v>
      </c>
      <c r="L18" s="94">
        <f t="shared" si="39"/>
        <v>97738</v>
      </c>
      <c r="M18" s="94">
        <f t="shared" si="39"/>
        <v>97124</v>
      </c>
      <c r="N18" s="107">
        <f t="shared" si="39"/>
        <v>97742</v>
      </c>
      <c r="O18" s="94">
        <f t="shared" si="39"/>
        <v>105857</v>
      </c>
      <c r="P18" s="94">
        <f t="shared" si="39"/>
        <v>95138</v>
      </c>
      <c r="Q18" s="94">
        <f t="shared" si="39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0">SUM(AA16:AA17)</f>
        <v>102499</v>
      </c>
      <c r="AB18" s="95">
        <f t="shared" si="40"/>
        <v>97852</v>
      </c>
      <c r="AC18" s="95">
        <f t="shared" si="40"/>
        <v>113330</v>
      </c>
      <c r="AD18" s="95">
        <f t="shared" si="40"/>
        <v>102012</v>
      </c>
      <c r="AE18" s="95">
        <f t="shared" si="40"/>
        <v>97286</v>
      </c>
      <c r="AF18" s="95">
        <f t="shared" si="40"/>
        <v>106622</v>
      </c>
      <c r="AG18" s="95">
        <f t="shared" ref="AG18:AL18" si="41">SUM(AG16:AG17)</f>
        <v>102654</v>
      </c>
      <c r="AH18" s="95">
        <f t="shared" si="41"/>
        <v>107602</v>
      </c>
      <c r="AI18" s="95">
        <f t="shared" si="41"/>
        <v>103930</v>
      </c>
      <c r="AJ18" s="95">
        <f t="shared" si="41"/>
        <v>101784</v>
      </c>
      <c r="AK18" s="95">
        <f t="shared" si="41"/>
        <v>98637</v>
      </c>
      <c r="AL18" s="107">
        <f t="shared" si="41"/>
        <v>95297</v>
      </c>
      <c r="AM18" s="95">
        <f t="shared" ref="AM18:AR18" si="42">SUM(AM16:AM17)</f>
        <v>104921</v>
      </c>
      <c r="AN18" s="95">
        <f t="shared" si="42"/>
        <v>94636</v>
      </c>
      <c r="AO18" s="95">
        <f t="shared" si="42"/>
        <v>103996</v>
      </c>
      <c r="AP18" s="95">
        <f t="shared" si="42"/>
        <v>98443</v>
      </c>
      <c r="AQ18" s="95">
        <f t="shared" si="42"/>
        <v>99952</v>
      </c>
      <c r="AR18" s="95">
        <f t="shared" si="42"/>
        <v>104801</v>
      </c>
      <c r="AS18" s="95">
        <f t="shared" ref="AS18:AX18" si="43">SUM(AS16:AS17)</f>
        <v>99783</v>
      </c>
      <c r="AT18" s="95">
        <f t="shared" si="43"/>
        <v>113716</v>
      </c>
      <c r="AU18" s="95">
        <f t="shared" si="43"/>
        <v>106395</v>
      </c>
      <c r="AV18" s="95">
        <f t="shared" si="43"/>
        <v>105656</v>
      </c>
      <c r="AW18" s="95">
        <f t="shared" si="43"/>
        <v>100197</v>
      </c>
      <c r="AX18" s="107">
        <f t="shared" si="43"/>
        <v>99884</v>
      </c>
      <c r="AY18" s="95">
        <f t="shared" ref="AY18:BJ18" si="44">SUM(AY16:AY17)</f>
        <v>105185</v>
      </c>
      <c r="AZ18" s="95">
        <f t="shared" si="44"/>
        <v>100143</v>
      </c>
      <c r="BA18" s="95">
        <f t="shared" si="44"/>
        <v>116389</v>
      </c>
      <c r="BB18" s="95">
        <f t="shared" si="44"/>
        <v>99343</v>
      </c>
      <c r="BC18" s="95">
        <f t="shared" si="44"/>
        <v>111065</v>
      </c>
      <c r="BD18" s="95">
        <f t="shared" si="44"/>
        <v>110187</v>
      </c>
      <c r="BE18" s="95">
        <f t="shared" si="44"/>
        <v>101559</v>
      </c>
      <c r="BF18" s="95">
        <f t="shared" si="44"/>
        <v>114920</v>
      </c>
      <c r="BG18" s="95">
        <f t="shared" si="44"/>
        <v>101842</v>
      </c>
      <c r="BH18" s="95">
        <f t="shared" si="44"/>
        <v>111187</v>
      </c>
      <c r="BI18" s="95">
        <f t="shared" si="44"/>
        <v>101730</v>
      </c>
      <c r="BJ18" s="107">
        <f t="shared" si="44"/>
        <v>95645</v>
      </c>
      <c r="BK18" s="95">
        <f t="shared" ref="BK18:BV18" si="45">SUM(BK16:BK17)</f>
        <v>107768</v>
      </c>
      <c r="BL18" s="95">
        <f t="shared" si="45"/>
        <v>100590</v>
      </c>
      <c r="BM18" s="95">
        <f t="shared" si="45"/>
        <v>112722</v>
      </c>
      <c r="BN18" s="95">
        <f t="shared" si="45"/>
        <v>101342</v>
      </c>
      <c r="BO18" s="95">
        <f t="shared" si="45"/>
        <v>112995</v>
      </c>
      <c r="BP18" s="95">
        <f t="shared" si="45"/>
        <v>108006</v>
      </c>
      <c r="BQ18" s="95">
        <f t="shared" si="45"/>
        <v>108257</v>
      </c>
      <c r="BR18" s="95">
        <f t="shared" si="45"/>
        <v>116695</v>
      </c>
      <c r="BS18" s="95">
        <f t="shared" si="45"/>
        <v>98854</v>
      </c>
      <c r="BT18" s="95">
        <f t="shared" si="45"/>
        <v>109142</v>
      </c>
      <c r="BU18" s="95">
        <f t="shared" si="45"/>
        <v>108989</v>
      </c>
      <c r="BV18" s="107">
        <f t="shared" si="45"/>
        <v>109064</v>
      </c>
      <c r="BW18" s="95">
        <f t="shared" ref="BW18:CB18" si="46">SUM(BW16:BW17)</f>
        <v>109075</v>
      </c>
      <c r="BX18" s="95">
        <f t="shared" si="46"/>
        <v>108913</v>
      </c>
      <c r="BY18" s="95">
        <f t="shared" si="46"/>
        <v>109314</v>
      </c>
      <c r="BZ18" s="95">
        <f t="shared" si="46"/>
        <v>109249</v>
      </c>
      <c r="CA18" s="95">
        <f t="shared" si="46"/>
        <v>109557</v>
      </c>
      <c r="CB18" s="95">
        <f t="shared" si="46"/>
        <v>109463</v>
      </c>
      <c r="CC18" s="95">
        <f t="shared" ref="CC18:CN18" si="47">SUM(CC16:CC17)</f>
        <v>109598</v>
      </c>
      <c r="CD18" s="95">
        <f t="shared" si="47"/>
        <v>109697</v>
      </c>
      <c r="CE18" s="95">
        <f t="shared" si="47"/>
        <v>109452</v>
      </c>
      <c r="CF18" s="95">
        <f t="shared" si="47"/>
        <v>109633</v>
      </c>
      <c r="CG18" s="95">
        <f t="shared" si="47"/>
        <v>110496</v>
      </c>
      <c r="CH18" s="107">
        <f t="shared" si="47"/>
        <v>112000</v>
      </c>
      <c r="CI18" s="106">
        <f t="shared" si="47"/>
        <v>108925</v>
      </c>
      <c r="CJ18" s="94">
        <f t="shared" si="47"/>
        <v>108978</v>
      </c>
      <c r="CK18" s="94">
        <f t="shared" si="47"/>
        <v>108876</v>
      </c>
      <c r="CL18" s="94">
        <f t="shared" si="47"/>
        <v>109039</v>
      </c>
      <c r="CM18" s="94">
        <f t="shared" si="47"/>
        <v>109126</v>
      </c>
      <c r="CN18" s="94">
        <f t="shared" si="47"/>
        <v>109440</v>
      </c>
      <c r="CO18" s="94">
        <f t="shared" ref="CO18:CT18" si="48">SUM(CO16:CO17)</f>
        <v>109267</v>
      </c>
      <c r="CP18" s="94">
        <f t="shared" si="48"/>
        <v>109570</v>
      </c>
      <c r="CQ18" s="94">
        <f t="shared" si="48"/>
        <v>109608</v>
      </c>
      <c r="CR18" s="94">
        <f t="shared" si="48"/>
        <v>109678</v>
      </c>
      <c r="CS18" s="94">
        <f t="shared" si="48"/>
        <v>109781</v>
      </c>
      <c r="CT18" s="107">
        <f t="shared" si="48"/>
        <v>109724</v>
      </c>
      <c r="CU18" s="95">
        <f t="shared" ref="CU18:DK18" si="49">SUM(CU16:CU17)</f>
        <v>100468</v>
      </c>
      <c r="CV18" s="95">
        <f t="shared" si="49"/>
        <v>109531</v>
      </c>
      <c r="CW18" s="95">
        <f t="shared" si="49"/>
        <v>109608</v>
      </c>
      <c r="CX18" s="95">
        <f t="shared" si="49"/>
        <v>109672</v>
      </c>
      <c r="CY18" s="95">
        <f t="shared" si="49"/>
        <v>109642</v>
      </c>
      <c r="CZ18" s="95">
        <f t="shared" si="49"/>
        <v>109838</v>
      </c>
      <c r="DA18" s="95">
        <f t="shared" si="49"/>
        <v>109745</v>
      </c>
      <c r="DB18" s="95">
        <f t="shared" si="49"/>
        <v>104838</v>
      </c>
      <c r="DC18" s="95">
        <f t="shared" si="49"/>
        <v>109991</v>
      </c>
      <c r="DD18" s="95">
        <f t="shared" si="49"/>
        <v>103587</v>
      </c>
      <c r="DE18" s="95">
        <f t="shared" si="49"/>
        <v>105468</v>
      </c>
      <c r="DF18" s="107">
        <f t="shared" si="49"/>
        <v>108421</v>
      </c>
      <c r="DG18" s="95">
        <f t="shared" si="49"/>
        <v>100098</v>
      </c>
      <c r="DH18" s="95">
        <f t="shared" si="49"/>
        <v>109539</v>
      </c>
      <c r="DI18" s="95">
        <f t="shared" si="49"/>
        <v>109622</v>
      </c>
      <c r="DJ18" s="95">
        <f t="shared" si="49"/>
        <v>105548</v>
      </c>
      <c r="DK18" s="95">
        <f t="shared" si="49"/>
        <v>100743</v>
      </c>
      <c r="DL18" s="95">
        <f t="shared" ref="DL18:FK18" si="50">SUM(DL16:DL17)</f>
        <v>110154</v>
      </c>
      <c r="DM18" s="95">
        <f t="shared" si="50"/>
        <v>106490</v>
      </c>
      <c r="DN18" s="95">
        <f t="shared" si="50"/>
        <v>110726</v>
      </c>
      <c r="DO18" s="95">
        <f t="shared" si="50"/>
        <v>105608</v>
      </c>
      <c r="DP18" s="95">
        <f t="shared" si="50"/>
        <v>101711</v>
      </c>
      <c r="DQ18" s="95">
        <f t="shared" si="50"/>
        <v>106735</v>
      </c>
      <c r="DR18" s="95">
        <f t="shared" si="50"/>
        <v>98347</v>
      </c>
      <c r="DS18" s="95">
        <f t="shared" si="50"/>
        <v>102753</v>
      </c>
      <c r="DT18" s="95">
        <f t="shared" si="50"/>
        <v>107964</v>
      </c>
      <c r="DU18" s="95">
        <f t="shared" si="50"/>
        <v>112873</v>
      </c>
      <c r="DV18" s="355">
        <f t="shared" si="50"/>
        <v>113532</v>
      </c>
      <c r="DW18" s="355">
        <f t="shared" si="50"/>
        <v>113529</v>
      </c>
      <c r="DX18" s="355">
        <f t="shared" si="50"/>
        <v>113510</v>
      </c>
      <c r="DY18" s="355">
        <f t="shared" si="50"/>
        <v>114095</v>
      </c>
      <c r="DZ18" s="355">
        <f t="shared" si="50"/>
        <v>114554</v>
      </c>
      <c r="EA18" s="355">
        <f t="shared" si="50"/>
        <v>114571</v>
      </c>
      <c r="EB18" s="355">
        <f t="shared" si="50"/>
        <v>114538</v>
      </c>
      <c r="EC18" s="355">
        <f t="shared" si="50"/>
        <v>115084</v>
      </c>
      <c r="ED18" s="355">
        <f t="shared" si="50"/>
        <v>114982</v>
      </c>
      <c r="EE18" s="355">
        <f t="shared" si="50"/>
        <v>115286</v>
      </c>
      <c r="EF18" s="355">
        <f t="shared" si="50"/>
        <v>115209</v>
      </c>
      <c r="EG18" s="355">
        <f t="shared" si="50"/>
        <v>115433</v>
      </c>
      <c r="EH18" s="355">
        <f t="shared" si="50"/>
        <v>114706</v>
      </c>
      <c r="EI18" s="355">
        <f t="shared" si="50"/>
        <v>114080</v>
      </c>
      <c r="EJ18" s="355">
        <f t="shared" si="50"/>
        <v>118101</v>
      </c>
      <c r="EK18" s="355">
        <f t="shared" si="50"/>
        <v>116856</v>
      </c>
      <c r="EL18" s="355">
        <f t="shared" si="50"/>
        <v>116698</v>
      </c>
      <c r="EM18" s="355">
        <f t="shared" si="50"/>
        <v>116654</v>
      </c>
      <c r="EN18" s="355">
        <f t="shared" si="50"/>
        <v>116976</v>
      </c>
      <c r="EO18" s="355">
        <f t="shared" si="50"/>
        <v>117435</v>
      </c>
      <c r="EP18" s="355">
        <f t="shared" si="50"/>
        <v>116934</v>
      </c>
      <c r="EQ18" s="355">
        <f t="shared" si="50"/>
        <v>111059</v>
      </c>
      <c r="ER18" s="355">
        <f t="shared" si="50"/>
        <v>115389</v>
      </c>
      <c r="ES18" s="355">
        <f t="shared" si="50"/>
        <v>116144</v>
      </c>
      <c r="ET18" s="355">
        <f t="shared" si="50"/>
        <v>117366</v>
      </c>
      <c r="EU18" s="355">
        <f t="shared" si="50"/>
        <v>117729</v>
      </c>
      <c r="EV18" s="355">
        <f t="shared" si="50"/>
        <v>117469</v>
      </c>
      <c r="EW18" s="355">
        <f t="shared" si="50"/>
        <v>118739</v>
      </c>
      <c r="EX18" s="355">
        <f t="shared" si="50"/>
        <v>118790</v>
      </c>
      <c r="EY18" s="355">
        <f t="shared" si="50"/>
        <v>118285</v>
      </c>
      <c r="EZ18" s="355">
        <f t="shared" si="50"/>
        <v>117942</v>
      </c>
      <c r="FA18" s="355">
        <f t="shared" si="50"/>
        <v>119183</v>
      </c>
      <c r="FB18" s="355">
        <f t="shared" si="50"/>
        <v>119555</v>
      </c>
      <c r="FC18" s="355">
        <f t="shared" si="50"/>
        <v>118553</v>
      </c>
      <c r="FD18" s="355">
        <f t="shared" si="50"/>
        <v>119273</v>
      </c>
      <c r="FE18" s="355">
        <f t="shared" si="50"/>
        <v>119163</v>
      </c>
      <c r="FF18" s="355">
        <f t="shared" si="50"/>
        <v>119509</v>
      </c>
      <c r="FG18" s="355">
        <f t="shared" si="50"/>
        <v>118892</v>
      </c>
      <c r="FH18" s="355">
        <f t="shared" si="50"/>
        <v>119949</v>
      </c>
      <c r="FI18" s="355">
        <f t="shared" si="50"/>
        <v>120044</v>
      </c>
      <c r="FJ18" s="355">
        <f t="shared" si="50"/>
        <v>120003</v>
      </c>
      <c r="FK18" s="355">
        <f t="shared" si="50"/>
        <v>120150</v>
      </c>
    </row>
    <row r="19" spans="2:167" x14ac:dyDescent="0.25">
      <c r="B19" s="3" t="s">
        <v>10</v>
      </c>
      <c r="C19" s="14">
        <f t="shared" ref="C19:H19" si="51">SUM(C16)/C18</f>
        <v>0.95811811006015069</v>
      </c>
      <c r="D19" s="14">
        <f t="shared" si="51"/>
        <v>0.94342905923039877</v>
      </c>
      <c r="E19" s="14">
        <f t="shared" si="51"/>
        <v>0.92975606573066094</v>
      </c>
      <c r="F19" s="14">
        <f t="shared" si="51"/>
        <v>0.92058900013002209</v>
      </c>
      <c r="G19" s="14">
        <f t="shared" si="51"/>
        <v>0.91019326315337645</v>
      </c>
      <c r="H19" s="14">
        <f t="shared" si="51"/>
        <v>0.90440777504707792</v>
      </c>
      <c r="I19" s="14">
        <f t="shared" ref="I19:Q19" si="52">SUM(I16)/I18</f>
        <v>0.89584317182465967</v>
      </c>
      <c r="J19" s="14">
        <f t="shared" si="52"/>
        <v>0.88857837433510634</v>
      </c>
      <c r="K19" s="14">
        <f t="shared" si="52"/>
        <v>0.88523770329544393</v>
      </c>
      <c r="L19" s="14">
        <f t="shared" si="52"/>
        <v>0.86778939614070272</v>
      </c>
      <c r="M19" s="14">
        <f t="shared" si="52"/>
        <v>0.85838721634199577</v>
      </c>
      <c r="N19" s="23">
        <f t="shared" si="52"/>
        <v>0.85384993145219046</v>
      </c>
      <c r="O19" s="14">
        <f t="shared" si="52"/>
        <v>0.83051664037333384</v>
      </c>
      <c r="P19" s="14">
        <f t="shared" si="52"/>
        <v>0.81768588786814944</v>
      </c>
      <c r="Q19" s="14">
        <f t="shared" si="52"/>
        <v>0.8060460060518817</v>
      </c>
      <c r="R19" s="14">
        <f t="shared" ref="R19:W19" si="53">SUM(R16)/R18</f>
        <v>0.80854981185987085</v>
      </c>
      <c r="S19" s="14">
        <f t="shared" si="53"/>
        <v>0.7978188172204983</v>
      </c>
      <c r="T19" s="14">
        <f t="shared" si="53"/>
        <v>0.7877912826498169</v>
      </c>
      <c r="U19" s="14">
        <f t="shared" si="53"/>
        <v>0.77540969524591263</v>
      </c>
      <c r="V19" s="14">
        <f t="shared" si="53"/>
        <v>0.7582626821397791</v>
      </c>
      <c r="W19" s="14">
        <f t="shared" si="53"/>
        <v>0.75201681513362029</v>
      </c>
      <c r="X19" s="14">
        <f t="shared" ref="X19:AC19" si="54">SUM(X16)/X18</f>
        <v>0.74212099878397775</v>
      </c>
      <c r="Y19" s="14">
        <f t="shared" si="54"/>
        <v>0.72951894620785707</v>
      </c>
      <c r="Z19" s="23">
        <f t="shared" si="54"/>
        <v>0.7197771587743732</v>
      </c>
      <c r="AA19" s="14">
        <f t="shared" si="54"/>
        <v>0.7072849491214549</v>
      </c>
      <c r="AB19" s="14">
        <f t="shared" si="54"/>
        <v>0.70045579037730454</v>
      </c>
      <c r="AC19" s="14">
        <f t="shared" si="54"/>
        <v>0.68937615812229769</v>
      </c>
      <c r="AD19" s="14">
        <f t="shared" ref="AD19:AI19" si="55">SUM(AD16)/AD18</f>
        <v>0.68611535897737519</v>
      </c>
      <c r="AE19" s="14">
        <f t="shared" si="55"/>
        <v>0.67665440042760516</v>
      </c>
      <c r="AF19" s="14">
        <f t="shared" si="55"/>
        <v>0.66790155877773816</v>
      </c>
      <c r="AG19" s="14">
        <f t="shared" si="55"/>
        <v>0.64951195277339413</v>
      </c>
      <c r="AH19" s="14">
        <f t="shared" si="55"/>
        <v>0.63696771435475175</v>
      </c>
      <c r="AI19" s="14">
        <f t="shared" si="55"/>
        <v>0.62549793129991338</v>
      </c>
      <c r="AJ19" s="14">
        <f t="shared" ref="AJ19:AO19" si="56">SUM(AJ16)/AJ18</f>
        <v>0.61580405564725305</v>
      </c>
      <c r="AK19" s="14">
        <f t="shared" si="56"/>
        <v>0.60201547086792984</v>
      </c>
      <c r="AL19" s="23">
        <f t="shared" si="56"/>
        <v>0.59561161421660702</v>
      </c>
      <c r="AM19" s="14">
        <f t="shared" si="56"/>
        <v>0.58234290561470059</v>
      </c>
      <c r="AN19" s="14">
        <f t="shared" si="56"/>
        <v>0.57601758316074225</v>
      </c>
      <c r="AO19" s="14">
        <f t="shared" si="56"/>
        <v>0.57166621793145889</v>
      </c>
      <c r="AP19" s="14">
        <f t="shared" ref="AP19:AU19" si="57">SUM(AP16)/AP18</f>
        <v>0.56766860010361331</v>
      </c>
      <c r="AQ19" s="14">
        <f t="shared" si="57"/>
        <v>0.55976868897070597</v>
      </c>
      <c r="AR19" s="14">
        <f t="shared" si="57"/>
        <v>0.55317220255531918</v>
      </c>
      <c r="AS19" s="14">
        <f t="shared" si="57"/>
        <v>0.55111592154976297</v>
      </c>
      <c r="AT19" s="14">
        <f t="shared" si="57"/>
        <v>0.54729325688557462</v>
      </c>
      <c r="AU19" s="14">
        <f t="shared" si="57"/>
        <v>0.5417641806475868</v>
      </c>
      <c r="AV19" s="14">
        <f t="shared" ref="AV19:BJ19" si="58">SUM(AV16)/AV18</f>
        <v>0.53580487620201411</v>
      </c>
      <c r="AW19" s="14">
        <f t="shared" si="58"/>
        <v>0.53235126800203603</v>
      </c>
      <c r="AX19" s="23">
        <f t="shared" si="58"/>
        <v>0.52672099635577274</v>
      </c>
      <c r="AY19" s="14">
        <f t="shared" si="58"/>
        <v>0.5275086751913296</v>
      </c>
      <c r="AZ19" s="14">
        <f t="shared" si="58"/>
        <v>0.52435017924368155</v>
      </c>
      <c r="BA19" s="14">
        <f t="shared" si="58"/>
        <v>0.51620857641186024</v>
      </c>
      <c r="BB19" s="14">
        <f t="shared" si="58"/>
        <v>0.51374530666478768</v>
      </c>
      <c r="BC19" s="14">
        <f t="shared" si="58"/>
        <v>0.5026966190969252</v>
      </c>
      <c r="BD19" s="14">
        <f t="shared" si="58"/>
        <v>0.49832557379727194</v>
      </c>
      <c r="BE19" s="14">
        <f t="shared" si="58"/>
        <v>0.49098553550153112</v>
      </c>
      <c r="BF19" s="14">
        <f t="shared" si="58"/>
        <v>0.48625130525583016</v>
      </c>
      <c r="BG19" s="14">
        <f t="shared" si="58"/>
        <v>0.4773669016712162</v>
      </c>
      <c r="BH19" s="14">
        <f t="shared" si="58"/>
        <v>0.4665563420184014</v>
      </c>
      <c r="BI19" s="14">
        <f t="shared" si="58"/>
        <v>0.45702349356138799</v>
      </c>
      <c r="BJ19" s="23">
        <f t="shared" si="58"/>
        <v>0.45449317789743321</v>
      </c>
      <c r="BK19" s="14">
        <f t="shared" ref="BK19:BV19" si="59">SUM(BK16)/BK18</f>
        <v>0.44665392324252096</v>
      </c>
      <c r="BL19" s="14">
        <f t="shared" si="59"/>
        <v>0.43014216124863308</v>
      </c>
      <c r="BM19" s="14">
        <f t="shared" si="59"/>
        <v>0.42568442717481947</v>
      </c>
      <c r="BN19" s="14">
        <f t="shared" si="59"/>
        <v>0.42426634564149118</v>
      </c>
      <c r="BO19" s="14">
        <f t="shared" si="59"/>
        <v>0.41691225275454669</v>
      </c>
      <c r="BP19" s="14">
        <f t="shared" si="59"/>
        <v>0.41443993852193395</v>
      </c>
      <c r="BQ19" s="14">
        <f t="shared" si="59"/>
        <v>0.40649565386072034</v>
      </c>
      <c r="BR19" s="14">
        <f t="shared" si="59"/>
        <v>0.39957153262779038</v>
      </c>
      <c r="BS19" s="14">
        <f t="shared" si="59"/>
        <v>0.39151678232544967</v>
      </c>
      <c r="BT19" s="14">
        <f t="shared" si="59"/>
        <v>0.38265745542504259</v>
      </c>
      <c r="BU19" s="14">
        <f t="shared" si="59"/>
        <v>0.37739588398829238</v>
      </c>
      <c r="BV19" s="23">
        <f t="shared" si="59"/>
        <v>0.37151580723245065</v>
      </c>
      <c r="BW19" s="14">
        <f t="shared" ref="BW19:CB19" si="60">SUM(BW16)/BW18</f>
        <v>0.36598670639468256</v>
      </c>
      <c r="BX19" s="14">
        <f t="shared" si="60"/>
        <v>0.36253707087308218</v>
      </c>
      <c r="BY19" s="14">
        <f t="shared" si="60"/>
        <v>0.35745650145452551</v>
      </c>
      <c r="BZ19" s="14">
        <f t="shared" si="60"/>
        <v>0.35205814240862615</v>
      </c>
      <c r="CA19" s="14">
        <f t="shared" si="60"/>
        <v>0.34776417755141159</v>
      </c>
      <c r="CB19" s="14">
        <f t="shared" si="60"/>
        <v>0.34536784118834674</v>
      </c>
      <c r="CC19" s="14">
        <f t="shared" ref="CC19:DK19" si="61">SUM(CC16)/CC18</f>
        <v>0.34125622730341792</v>
      </c>
      <c r="CD19" s="14">
        <f t="shared" si="61"/>
        <v>0.33695543178026749</v>
      </c>
      <c r="CE19" s="14">
        <f t="shared" si="61"/>
        <v>0.33254760077476886</v>
      </c>
      <c r="CF19" s="14">
        <f t="shared" si="61"/>
        <v>0.32610619065427382</v>
      </c>
      <c r="CG19" s="14">
        <f t="shared" si="61"/>
        <v>0.3184640167969881</v>
      </c>
      <c r="CH19" s="23">
        <f t="shared" si="61"/>
        <v>0.31004464285714284</v>
      </c>
      <c r="CI19" s="258">
        <f t="shared" si="61"/>
        <v>0.31189350470507232</v>
      </c>
      <c r="CJ19" s="259">
        <f t="shared" si="61"/>
        <v>0.30646552515186554</v>
      </c>
      <c r="CK19" s="259">
        <f t="shared" si="61"/>
        <v>0.30323487269921745</v>
      </c>
      <c r="CL19" s="259">
        <f t="shared" si="61"/>
        <v>0.29935160814020673</v>
      </c>
      <c r="CM19" s="259">
        <f t="shared" si="61"/>
        <v>0.29435698183750891</v>
      </c>
      <c r="CN19" s="259">
        <f t="shared" si="61"/>
        <v>0.2885142543859649</v>
      </c>
      <c r="CO19" s="259">
        <f t="shared" si="61"/>
        <v>0.28179596767551046</v>
      </c>
      <c r="CP19" s="259">
        <f t="shared" si="61"/>
        <v>0.27537647166195128</v>
      </c>
      <c r="CQ19" s="259">
        <f t="shared" si="61"/>
        <v>0.2673527479746004</v>
      </c>
      <c r="CR19" s="259">
        <f t="shared" si="61"/>
        <v>0.25861157205638324</v>
      </c>
      <c r="CS19" s="259">
        <f t="shared" si="61"/>
        <v>0.25328608775653344</v>
      </c>
      <c r="CT19" s="265">
        <f t="shared" si="61"/>
        <v>0.24950785607524334</v>
      </c>
      <c r="CU19" s="259">
        <f t="shared" si="61"/>
        <v>0.24815861766930764</v>
      </c>
      <c r="CV19" s="259">
        <f t="shared" si="61"/>
        <v>0.24333750262482767</v>
      </c>
      <c r="CW19" s="259">
        <f t="shared" si="61"/>
        <v>0.23982738486241881</v>
      </c>
      <c r="CX19" s="259">
        <f t="shared" si="61"/>
        <v>0.23651433364942739</v>
      </c>
      <c r="CY19" s="259">
        <f t="shared" si="61"/>
        <v>0.23392495576512651</v>
      </c>
      <c r="CZ19" s="259">
        <f t="shared" si="61"/>
        <v>0.2301935577851017</v>
      </c>
      <c r="DA19" s="259">
        <f t="shared" si="61"/>
        <v>0.22667091894847147</v>
      </c>
      <c r="DB19" s="259">
        <f t="shared" si="61"/>
        <v>0.22391690036055628</v>
      </c>
      <c r="DC19" s="259">
        <f t="shared" si="61"/>
        <v>0.22117264139793255</v>
      </c>
      <c r="DD19" s="259">
        <f t="shared" si="61"/>
        <v>0.2193132342861556</v>
      </c>
      <c r="DE19" s="259">
        <f t="shared" si="61"/>
        <v>0.21348655516365153</v>
      </c>
      <c r="DF19" s="265">
        <f t="shared" si="61"/>
        <v>0.20703553739589195</v>
      </c>
      <c r="DG19" s="259">
        <f t="shared" si="61"/>
        <v>0.20727686866870468</v>
      </c>
      <c r="DH19" s="259">
        <f t="shared" si="61"/>
        <v>0.20301445147390426</v>
      </c>
      <c r="DI19" s="259">
        <f t="shared" si="61"/>
        <v>0.20134644505664923</v>
      </c>
      <c r="DJ19" s="259">
        <f t="shared" si="61"/>
        <v>0.19962481524993367</v>
      </c>
      <c r="DK19" s="259">
        <f t="shared" si="61"/>
        <v>0.19641066873132623</v>
      </c>
      <c r="DL19" s="259">
        <f t="shared" ref="DL19:FK19" si="62">SUM(DL16)/DL18</f>
        <v>0.19482724186139405</v>
      </c>
      <c r="DM19" s="259">
        <f t="shared" si="62"/>
        <v>0.19094750680815101</v>
      </c>
      <c r="DN19" s="259">
        <f t="shared" si="62"/>
        <v>0.187029243357477</v>
      </c>
      <c r="DO19" s="259">
        <f t="shared" si="62"/>
        <v>0.18489129611393076</v>
      </c>
      <c r="DP19" s="259">
        <f t="shared" si="62"/>
        <v>0.18201571118168144</v>
      </c>
      <c r="DQ19" s="259">
        <f t="shared" si="62"/>
        <v>0.17806717571555722</v>
      </c>
      <c r="DR19" s="259">
        <f t="shared" si="62"/>
        <v>0.17540951935493712</v>
      </c>
      <c r="DS19" s="259">
        <f t="shared" si="62"/>
        <v>0.17566397088162877</v>
      </c>
      <c r="DT19" s="259">
        <f t="shared" si="62"/>
        <v>0.17378941128524322</v>
      </c>
      <c r="DU19" s="259">
        <f t="shared" si="62"/>
        <v>0.1724858912228788</v>
      </c>
      <c r="DV19" s="282">
        <f t="shared" si="62"/>
        <v>0.17098263044780326</v>
      </c>
      <c r="DW19" s="282">
        <f t="shared" si="62"/>
        <v>0.16913740101648037</v>
      </c>
      <c r="DX19" s="282">
        <f t="shared" si="62"/>
        <v>0.16642586556250549</v>
      </c>
      <c r="DY19" s="282">
        <f t="shared" si="62"/>
        <v>0.16537096279416275</v>
      </c>
      <c r="DZ19" s="282">
        <f t="shared" si="62"/>
        <v>0.16285769156904167</v>
      </c>
      <c r="EA19" s="282">
        <f t="shared" si="62"/>
        <v>0.16091332012463888</v>
      </c>
      <c r="EB19" s="282">
        <f t="shared" si="62"/>
        <v>0.15995564790724476</v>
      </c>
      <c r="EC19" s="282">
        <f t="shared" si="62"/>
        <v>0.15689409474818394</v>
      </c>
      <c r="ED19" s="282">
        <f t="shared" si="62"/>
        <v>0.15612878537510219</v>
      </c>
      <c r="EE19" s="282">
        <f t="shared" si="62"/>
        <v>0.15325364745068784</v>
      </c>
      <c r="EF19" s="282">
        <f t="shared" si="62"/>
        <v>0.15056115407650444</v>
      </c>
      <c r="EG19" s="282">
        <f t="shared" si="62"/>
        <v>0.14829381546005041</v>
      </c>
      <c r="EH19" s="282">
        <f t="shared" si="62"/>
        <v>0.1458075427614946</v>
      </c>
      <c r="EI19" s="282">
        <f t="shared" si="62"/>
        <v>0.14557328190743338</v>
      </c>
      <c r="EJ19" s="282">
        <f t="shared" si="62"/>
        <v>0.1383900220997282</v>
      </c>
      <c r="EK19" s="282">
        <f t="shared" si="62"/>
        <v>0.13856370233449716</v>
      </c>
      <c r="EL19" s="282">
        <f t="shared" si="62"/>
        <v>0.13768873502545032</v>
      </c>
      <c r="EM19" s="282">
        <f t="shared" si="62"/>
        <v>0.13630908498636995</v>
      </c>
      <c r="EN19" s="282">
        <f t="shared" si="62"/>
        <v>0.13500205170291341</v>
      </c>
      <c r="EO19" s="282">
        <f t="shared" si="62"/>
        <v>0.13301826542342574</v>
      </c>
      <c r="EP19" s="282">
        <f t="shared" si="62"/>
        <v>0.13185215591701302</v>
      </c>
      <c r="EQ19" s="282">
        <f t="shared" si="62"/>
        <v>0.13247913271324252</v>
      </c>
      <c r="ER19" s="282">
        <f t="shared" si="62"/>
        <v>0.12483858946693359</v>
      </c>
      <c r="ES19" s="282">
        <f t="shared" si="62"/>
        <v>0.12609347017495523</v>
      </c>
      <c r="ET19" s="282">
        <f t="shared" si="62"/>
        <v>0.12535146464904656</v>
      </c>
      <c r="EU19" s="282">
        <f t="shared" si="62"/>
        <v>0.12430242336212828</v>
      </c>
      <c r="EV19" s="282">
        <f t="shared" si="62"/>
        <v>0.12442431620257259</v>
      </c>
      <c r="EW19" s="282">
        <f t="shared" si="62"/>
        <v>0.12228501166423837</v>
      </c>
      <c r="EX19" s="282">
        <f t="shared" si="62"/>
        <v>0.12164323596262312</v>
      </c>
      <c r="EY19" s="282">
        <f t="shared" si="62"/>
        <v>0.12130870355497315</v>
      </c>
      <c r="EZ19" s="282">
        <f t="shared" si="62"/>
        <v>0.12098319512980957</v>
      </c>
      <c r="FA19" s="282">
        <f t="shared" si="62"/>
        <v>0.11914450886451927</v>
      </c>
      <c r="FB19" s="282">
        <f t="shared" si="62"/>
        <v>0.11828028940654929</v>
      </c>
      <c r="FC19" s="282">
        <f t="shared" si="62"/>
        <v>0.11852926539185006</v>
      </c>
      <c r="FD19" s="282">
        <f t="shared" si="62"/>
        <v>0.11644714227025396</v>
      </c>
      <c r="FE19" s="282">
        <f t="shared" si="62"/>
        <v>0.11485108632713174</v>
      </c>
      <c r="FF19" s="282">
        <f t="shared" si="62"/>
        <v>0.11347262549264073</v>
      </c>
      <c r="FG19" s="282">
        <f t="shared" si="62"/>
        <v>0.11291760589442519</v>
      </c>
      <c r="FH19" s="282">
        <f t="shared" si="62"/>
        <v>0.10986335859406915</v>
      </c>
      <c r="FI19" s="282">
        <f t="shared" si="62"/>
        <v>0.10676918463230149</v>
      </c>
      <c r="FJ19" s="282">
        <f t="shared" si="62"/>
        <v>0.10548069631592544</v>
      </c>
      <c r="FK19" s="282">
        <f t="shared" si="62"/>
        <v>0.10314606741573033</v>
      </c>
    </row>
    <row r="20" spans="2:167" ht="13.8" thickBot="1" x14ac:dyDescent="0.3">
      <c r="B20" s="4" t="s">
        <v>11</v>
      </c>
      <c r="C20" s="15">
        <f t="shared" ref="C20:H20" si="63">SUM(C17/C18)</f>
        <v>4.1881889939849287E-2</v>
      </c>
      <c r="D20" s="15">
        <f t="shared" si="63"/>
        <v>5.6570940769601188E-2</v>
      </c>
      <c r="E20" s="15">
        <f t="shared" si="63"/>
        <v>7.0243934269339101E-2</v>
      </c>
      <c r="F20" s="15">
        <f t="shared" si="63"/>
        <v>7.9410999869977891E-2</v>
      </c>
      <c r="G20" s="15">
        <f t="shared" si="63"/>
        <v>8.9806736846623533E-2</v>
      </c>
      <c r="H20" s="15">
        <f t="shared" si="63"/>
        <v>9.5592224952922022E-2</v>
      </c>
      <c r="I20" s="15">
        <f t="shared" ref="I20:Q20" si="64">SUM(I17/I18)</f>
        <v>0.10415682817534028</v>
      </c>
      <c r="J20" s="15">
        <f t="shared" si="64"/>
        <v>0.11142162566489362</v>
      </c>
      <c r="K20" s="15">
        <f t="shared" si="64"/>
        <v>0.11476229670455611</v>
      </c>
      <c r="L20" s="15">
        <f t="shared" si="64"/>
        <v>0.13221060385929731</v>
      </c>
      <c r="M20" s="15">
        <f t="shared" si="64"/>
        <v>0.1416127836580042</v>
      </c>
      <c r="N20" s="24">
        <f t="shared" si="64"/>
        <v>0.14615006854780954</v>
      </c>
      <c r="O20" s="15">
        <f t="shared" si="64"/>
        <v>0.16948335962666616</v>
      </c>
      <c r="P20" s="15">
        <f t="shared" si="64"/>
        <v>0.18231411213185059</v>
      </c>
      <c r="Q20" s="15">
        <f t="shared" si="64"/>
        <v>0.19395399394811833</v>
      </c>
      <c r="R20" s="15">
        <f t="shared" ref="R20:W20" si="65">SUM(R17/R18)</f>
        <v>0.19145018814012918</v>
      </c>
      <c r="S20" s="15">
        <f t="shared" si="65"/>
        <v>0.2021811827795017</v>
      </c>
      <c r="T20" s="15">
        <f t="shared" si="65"/>
        <v>0.21220871735018312</v>
      </c>
      <c r="U20" s="15">
        <f t="shared" si="65"/>
        <v>0.22459030475408739</v>
      </c>
      <c r="V20" s="15">
        <f t="shared" si="65"/>
        <v>0.24173731786022087</v>
      </c>
      <c r="W20" s="15">
        <f t="shared" si="65"/>
        <v>0.24798318486637974</v>
      </c>
      <c r="X20" s="15">
        <f t="shared" ref="X20:AC20" si="66">SUM(X17/X18)</f>
        <v>0.25787900121602225</v>
      </c>
      <c r="Y20" s="15">
        <f t="shared" si="66"/>
        <v>0.27048105379214299</v>
      </c>
      <c r="Z20" s="24">
        <f t="shared" si="66"/>
        <v>0.28022284122562674</v>
      </c>
      <c r="AA20" s="15">
        <f t="shared" si="66"/>
        <v>0.29271505087854516</v>
      </c>
      <c r="AB20" s="15">
        <f t="shared" si="66"/>
        <v>0.29954420962269551</v>
      </c>
      <c r="AC20" s="15">
        <f t="shared" si="66"/>
        <v>0.31062384187770231</v>
      </c>
      <c r="AD20" s="15">
        <f t="shared" ref="AD20:AI20" si="67">SUM(AD17/AD18)</f>
        <v>0.31388464102262481</v>
      </c>
      <c r="AE20" s="15">
        <f t="shared" si="67"/>
        <v>0.32334559957239478</v>
      </c>
      <c r="AF20" s="15">
        <f t="shared" si="67"/>
        <v>0.33209844122226184</v>
      </c>
      <c r="AG20" s="15">
        <f t="shared" si="67"/>
        <v>0.35048804722660587</v>
      </c>
      <c r="AH20" s="15">
        <f t="shared" si="67"/>
        <v>0.36303228564524825</v>
      </c>
      <c r="AI20" s="15">
        <f t="shared" si="67"/>
        <v>0.37450206870008662</v>
      </c>
      <c r="AJ20" s="15">
        <f t="shared" ref="AJ20:AO20" si="68">SUM(AJ17/AJ18)</f>
        <v>0.38419594435274701</v>
      </c>
      <c r="AK20" s="15">
        <f t="shared" si="68"/>
        <v>0.39798452913207011</v>
      </c>
      <c r="AL20" s="24">
        <f t="shared" si="68"/>
        <v>0.40438838578339298</v>
      </c>
      <c r="AM20" s="15">
        <f t="shared" si="68"/>
        <v>0.41765709438529941</v>
      </c>
      <c r="AN20" s="15">
        <f t="shared" si="68"/>
        <v>0.4239824168392578</v>
      </c>
      <c r="AO20" s="15">
        <f t="shared" si="68"/>
        <v>0.42833378206854111</v>
      </c>
      <c r="AP20" s="15">
        <f t="shared" ref="AP20:AU20" si="69">SUM(AP17/AP18)</f>
        <v>0.43233139989638675</v>
      </c>
      <c r="AQ20" s="15">
        <f t="shared" si="69"/>
        <v>0.44023131102929408</v>
      </c>
      <c r="AR20" s="15">
        <f t="shared" si="69"/>
        <v>0.44682779744468087</v>
      </c>
      <c r="AS20" s="15">
        <f t="shared" si="69"/>
        <v>0.44888407845023703</v>
      </c>
      <c r="AT20" s="15">
        <f t="shared" si="69"/>
        <v>0.45270674311442544</v>
      </c>
      <c r="AU20" s="15">
        <f t="shared" si="69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70">SUM(AY17/AY18)</f>
        <v>0.47249132480867045</v>
      </c>
      <c r="AZ20" s="15">
        <f t="shared" si="70"/>
        <v>0.47564982075631845</v>
      </c>
      <c r="BA20" s="15">
        <f t="shared" si="70"/>
        <v>0.48379142358813976</v>
      </c>
      <c r="BB20" s="15">
        <f t="shared" si="70"/>
        <v>0.48625469333521232</v>
      </c>
      <c r="BC20" s="15">
        <f t="shared" si="70"/>
        <v>0.4973033809030748</v>
      </c>
      <c r="BD20" s="15">
        <f t="shared" si="70"/>
        <v>0.50167442620272806</v>
      </c>
      <c r="BE20" s="15">
        <f t="shared" si="70"/>
        <v>0.50901446449846888</v>
      </c>
      <c r="BF20" s="15">
        <f t="shared" si="70"/>
        <v>0.51374869474416984</v>
      </c>
      <c r="BG20" s="15">
        <f t="shared" si="70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71">SUM(BK17/BK18)</f>
        <v>0.55334607675747904</v>
      </c>
      <c r="BL20" s="15">
        <f t="shared" si="71"/>
        <v>0.56985783875136697</v>
      </c>
      <c r="BM20" s="15">
        <f t="shared" si="71"/>
        <v>0.57431557282518053</v>
      </c>
      <c r="BN20" s="15">
        <f t="shared" si="71"/>
        <v>0.57573365435850876</v>
      </c>
      <c r="BO20" s="15">
        <f t="shared" si="71"/>
        <v>0.58308774724545331</v>
      </c>
      <c r="BP20" s="15">
        <f t="shared" si="71"/>
        <v>0.58556006147806605</v>
      </c>
      <c r="BQ20" s="15">
        <f t="shared" si="71"/>
        <v>0.59350434613927971</v>
      </c>
      <c r="BR20" s="15">
        <f t="shared" si="71"/>
        <v>0.60042846737220956</v>
      </c>
      <c r="BS20" s="15">
        <f t="shared" si="71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72">SUM(BW17/BW18)</f>
        <v>0.63401329360531744</v>
      </c>
      <c r="BX20" s="15">
        <f t="shared" si="72"/>
        <v>0.63746292912691782</v>
      </c>
      <c r="BY20" s="15">
        <f t="shared" si="72"/>
        <v>0.64254349854547455</v>
      </c>
      <c r="BZ20" s="15">
        <f t="shared" si="72"/>
        <v>0.64794185759137379</v>
      </c>
      <c r="CA20" s="15">
        <f t="shared" si="72"/>
        <v>0.65223582244858835</v>
      </c>
      <c r="CB20" s="15">
        <f t="shared" si="72"/>
        <v>0.65463215881165326</v>
      </c>
      <c r="CC20" s="15">
        <f t="shared" ref="CC20:DK20" si="73">SUM(CC17/CC18)</f>
        <v>0.65874377269658202</v>
      </c>
      <c r="CD20" s="15">
        <f t="shared" si="73"/>
        <v>0.66304456821973257</v>
      </c>
      <c r="CE20" s="15">
        <f t="shared" si="73"/>
        <v>0.66745239922523114</v>
      </c>
      <c r="CF20" s="15">
        <f t="shared" si="73"/>
        <v>0.67389380934572618</v>
      </c>
      <c r="CG20" s="15">
        <f t="shared" si="73"/>
        <v>0.6815359832030119</v>
      </c>
      <c r="CH20" s="24">
        <f t="shared" si="73"/>
        <v>0.68995535714285716</v>
      </c>
      <c r="CI20" s="260">
        <f t="shared" si="73"/>
        <v>0.68810649529492773</v>
      </c>
      <c r="CJ20" s="261">
        <f t="shared" si="73"/>
        <v>0.69353447484813446</v>
      </c>
      <c r="CK20" s="261">
        <f t="shared" si="73"/>
        <v>0.69676512730078255</v>
      </c>
      <c r="CL20" s="261">
        <f t="shared" si="73"/>
        <v>0.70064839185979333</v>
      </c>
      <c r="CM20" s="261">
        <f t="shared" si="73"/>
        <v>0.70564301816249109</v>
      </c>
      <c r="CN20" s="261">
        <f t="shared" si="73"/>
        <v>0.7114857456140351</v>
      </c>
      <c r="CO20" s="261">
        <f t="shared" si="73"/>
        <v>0.71820403232448959</v>
      </c>
      <c r="CP20" s="261">
        <f t="shared" si="73"/>
        <v>0.72462352833804877</v>
      </c>
      <c r="CQ20" s="261">
        <f t="shared" si="73"/>
        <v>0.7326472520253996</v>
      </c>
      <c r="CR20" s="261">
        <f t="shared" si="73"/>
        <v>0.74138842794361681</v>
      </c>
      <c r="CS20" s="261">
        <f t="shared" si="73"/>
        <v>0.7467139122434665</v>
      </c>
      <c r="CT20" s="267">
        <f t="shared" si="73"/>
        <v>0.75049214392475672</v>
      </c>
      <c r="CU20" s="261">
        <f t="shared" si="73"/>
        <v>0.75184138233069231</v>
      </c>
      <c r="CV20" s="261">
        <f t="shared" si="73"/>
        <v>0.75666249737517233</v>
      </c>
      <c r="CW20" s="261">
        <f t="shared" si="73"/>
        <v>0.76017261513758116</v>
      </c>
      <c r="CX20" s="261">
        <f t="shared" si="73"/>
        <v>0.76348566635057258</v>
      </c>
      <c r="CY20" s="261">
        <f t="shared" si="73"/>
        <v>0.76607504423487349</v>
      </c>
      <c r="CZ20" s="261">
        <f t="shared" si="73"/>
        <v>0.76980644221489836</v>
      </c>
      <c r="DA20" s="261">
        <f t="shared" si="73"/>
        <v>0.77332908105152853</v>
      </c>
      <c r="DB20" s="261">
        <f t="shared" si="73"/>
        <v>0.77608309963944366</v>
      </c>
      <c r="DC20" s="261">
        <f t="shared" si="73"/>
        <v>0.77882735860206742</v>
      </c>
      <c r="DD20" s="261">
        <f t="shared" si="73"/>
        <v>0.78068676571384443</v>
      </c>
      <c r="DE20" s="261">
        <f t="shared" si="73"/>
        <v>0.78651344483634844</v>
      </c>
      <c r="DF20" s="267">
        <f t="shared" si="73"/>
        <v>0.79296446260410802</v>
      </c>
      <c r="DG20" s="261">
        <f t="shared" si="73"/>
        <v>0.79272313133129535</v>
      </c>
      <c r="DH20" s="261">
        <f t="shared" si="73"/>
        <v>0.79698554852609571</v>
      </c>
      <c r="DI20" s="261">
        <f t="shared" si="73"/>
        <v>0.79865355494335077</v>
      </c>
      <c r="DJ20" s="261">
        <f t="shared" si="73"/>
        <v>0.8003751847500663</v>
      </c>
      <c r="DK20" s="261">
        <f t="shared" si="73"/>
        <v>0.80358933126867371</v>
      </c>
      <c r="DL20" s="261">
        <f t="shared" ref="DL20:DU20" si="74">SUM(DL17/DL18)</f>
        <v>0.805172758138606</v>
      </c>
      <c r="DM20" s="261">
        <f t="shared" si="74"/>
        <v>0.80905249319184902</v>
      </c>
      <c r="DN20" s="261">
        <f t="shared" si="74"/>
        <v>0.81297075664252294</v>
      </c>
      <c r="DO20" s="261">
        <f t="shared" si="74"/>
        <v>0.81510870388606926</v>
      </c>
      <c r="DP20" s="261">
        <f t="shared" si="74"/>
        <v>0.81798428881831853</v>
      </c>
      <c r="DQ20" s="261">
        <f t="shared" si="74"/>
        <v>0.82193282428444281</v>
      </c>
      <c r="DR20" s="261">
        <f t="shared" si="74"/>
        <v>0.82459048064506291</v>
      </c>
      <c r="DS20" s="261">
        <f t="shared" si="74"/>
        <v>0.82433602911837123</v>
      </c>
      <c r="DT20" s="261">
        <f t="shared" si="74"/>
        <v>0.82621058871475672</v>
      </c>
      <c r="DU20" s="261">
        <f t="shared" si="74"/>
        <v>0.82751410877712117</v>
      </c>
      <c r="DV20" s="354">
        <f t="shared" ref="DV20:FK20" si="75">SUM(DV17/DV18)</f>
        <v>0.82901736955219674</v>
      </c>
      <c r="DW20" s="354">
        <f t="shared" si="75"/>
        <v>0.83086259898351966</v>
      </c>
      <c r="DX20" s="354">
        <f t="shared" si="75"/>
        <v>0.83357413443749451</v>
      </c>
      <c r="DY20" s="354">
        <f t="shared" si="75"/>
        <v>0.83462903720583725</v>
      </c>
      <c r="DZ20" s="354">
        <f t="shared" si="75"/>
        <v>0.83714230843095827</v>
      </c>
      <c r="EA20" s="354">
        <f t="shared" si="75"/>
        <v>0.83908667987536112</v>
      </c>
      <c r="EB20" s="354">
        <f t="shared" si="75"/>
        <v>0.8400443520927553</v>
      </c>
      <c r="EC20" s="354">
        <f t="shared" si="75"/>
        <v>0.84310590525181606</v>
      </c>
      <c r="ED20" s="354">
        <f t="shared" si="75"/>
        <v>0.84387121462489778</v>
      </c>
      <c r="EE20" s="354">
        <f t="shared" si="75"/>
        <v>0.84674635254931219</v>
      </c>
      <c r="EF20" s="354">
        <f t="shared" si="75"/>
        <v>0.84943884592349561</v>
      </c>
      <c r="EG20" s="354">
        <f t="shared" si="75"/>
        <v>0.85170618453994962</v>
      </c>
      <c r="EH20" s="354">
        <f t="shared" si="75"/>
        <v>0.85419245723850534</v>
      </c>
      <c r="EI20" s="354">
        <f t="shared" si="75"/>
        <v>0.85442671809256665</v>
      </c>
      <c r="EJ20" s="354">
        <f t="shared" si="75"/>
        <v>0.86160997790027183</v>
      </c>
      <c r="EK20" s="354">
        <f t="shared" si="75"/>
        <v>0.86143629766550289</v>
      </c>
      <c r="EL20" s="354">
        <f t="shared" si="75"/>
        <v>0.86231126497454968</v>
      </c>
      <c r="EM20" s="354">
        <f t="shared" si="75"/>
        <v>0.86369091501363005</v>
      </c>
      <c r="EN20" s="354">
        <f t="shared" si="75"/>
        <v>0.86499794829708654</v>
      </c>
      <c r="EO20" s="354">
        <f t="shared" si="75"/>
        <v>0.86698173457657424</v>
      </c>
      <c r="EP20" s="354">
        <f t="shared" si="75"/>
        <v>0.86814784408298695</v>
      </c>
      <c r="EQ20" s="354">
        <f t="shared" si="75"/>
        <v>0.86752086728675748</v>
      </c>
      <c r="ER20" s="354">
        <f t="shared" si="75"/>
        <v>0.8751614105330664</v>
      </c>
      <c r="ES20" s="354">
        <f t="shared" si="75"/>
        <v>0.8739065298250448</v>
      </c>
      <c r="ET20" s="354">
        <f t="shared" si="75"/>
        <v>0.87464853535095344</v>
      </c>
      <c r="EU20" s="354">
        <f t="shared" si="75"/>
        <v>0.87569757663787173</v>
      </c>
      <c r="EV20" s="354">
        <f t="shared" si="75"/>
        <v>0.87557568379742745</v>
      </c>
      <c r="EW20" s="354">
        <f t="shared" si="75"/>
        <v>0.87771498833576167</v>
      </c>
      <c r="EX20" s="354">
        <f t="shared" si="75"/>
        <v>0.87835676403737684</v>
      </c>
      <c r="EY20" s="354">
        <f t="shared" si="75"/>
        <v>0.87869129644502686</v>
      </c>
      <c r="EZ20" s="354">
        <f t="shared" si="75"/>
        <v>0.8790168048701904</v>
      </c>
      <c r="FA20" s="354">
        <f t="shared" si="75"/>
        <v>0.88085549113548078</v>
      </c>
      <c r="FB20" s="354">
        <f t="shared" si="75"/>
        <v>0.88171971059345067</v>
      </c>
      <c r="FC20" s="354">
        <f t="shared" si="75"/>
        <v>0.88147073460814995</v>
      </c>
      <c r="FD20" s="354">
        <f t="shared" si="75"/>
        <v>0.88355285772974601</v>
      </c>
      <c r="FE20" s="354">
        <f t="shared" si="75"/>
        <v>0.8851489136728683</v>
      </c>
      <c r="FF20" s="354">
        <f t="shared" si="75"/>
        <v>0.8865273745073593</v>
      </c>
      <c r="FG20" s="354">
        <f t="shared" si="75"/>
        <v>0.88708239410557477</v>
      </c>
      <c r="FH20" s="354">
        <f t="shared" si="75"/>
        <v>0.89013664140593085</v>
      </c>
      <c r="FI20" s="354">
        <f t="shared" si="75"/>
        <v>0.89323081536769855</v>
      </c>
      <c r="FJ20" s="354">
        <f t="shared" si="75"/>
        <v>0.89451930368407462</v>
      </c>
      <c r="FK20" s="354">
        <f t="shared" si="75"/>
        <v>0.89685393258426971</v>
      </c>
    </row>
    <row r="21" spans="2:167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67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67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67" s="68" customFormat="1" hidden="1" x14ac:dyDescent="0.25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</row>
    <row r="25" spans="2:167" s="68" customFormat="1" ht="13.8" hidden="1" thickBot="1" x14ac:dyDescent="0.3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76">U26-U24</f>
        <v>378</v>
      </c>
      <c r="V25" s="68">
        <f t="shared" si="76"/>
        <v>389</v>
      </c>
      <c r="W25" s="68">
        <f t="shared" si="76"/>
        <v>380</v>
      </c>
      <c r="X25" s="68">
        <f t="shared" si="76"/>
        <v>432</v>
      </c>
      <c r="Y25" s="68">
        <f t="shared" si="76"/>
        <v>336</v>
      </c>
      <c r="Z25" s="89">
        <f t="shared" si="76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77">859+45</f>
        <v>904</v>
      </c>
    </row>
    <row r="26" spans="2:167" s="68" customFormat="1" ht="13.8" hidden="1" thickTop="1" x14ac:dyDescent="0.25">
      <c r="B26" s="87" t="s">
        <v>9</v>
      </c>
      <c r="C26" s="106">
        <f t="shared" ref="C26:Q26" si="78">SUM(C24:C25)</f>
        <v>450</v>
      </c>
      <c r="D26" s="94">
        <f t="shared" si="78"/>
        <v>505</v>
      </c>
      <c r="E26" s="94">
        <f t="shared" si="78"/>
        <v>491</v>
      </c>
      <c r="F26" s="94">
        <f t="shared" si="78"/>
        <v>490</v>
      </c>
      <c r="G26" s="94">
        <f t="shared" si="78"/>
        <v>507</v>
      </c>
      <c r="H26" s="94">
        <f t="shared" si="78"/>
        <v>498</v>
      </c>
      <c r="I26" s="94">
        <f t="shared" si="78"/>
        <v>500</v>
      </c>
      <c r="J26" s="94">
        <f t="shared" si="78"/>
        <v>506</v>
      </c>
      <c r="K26" s="94">
        <f t="shared" si="78"/>
        <v>494</v>
      </c>
      <c r="L26" s="94">
        <f t="shared" si="78"/>
        <v>582</v>
      </c>
      <c r="M26" s="94">
        <f t="shared" si="78"/>
        <v>544</v>
      </c>
      <c r="N26" s="107">
        <f t="shared" si="78"/>
        <v>524</v>
      </c>
      <c r="O26" s="106">
        <f t="shared" si="78"/>
        <v>588</v>
      </c>
      <c r="P26" s="94">
        <f t="shared" si="78"/>
        <v>527</v>
      </c>
      <c r="Q26" s="94">
        <f t="shared" si="78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79">SUM(AA24:AA25)</f>
        <v>848</v>
      </c>
      <c r="AB26" s="95">
        <f t="shared" si="79"/>
        <v>779</v>
      </c>
      <c r="AC26" s="95">
        <f t="shared" si="79"/>
        <v>952</v>
      </c>
      <c r="AD26" s="95">
        <f t="shared" si="79"/>
        <v>837</v>
      </c>
      <c r="AE26" s="95">
        <f t="shared" si="79"/>
        <v>825</v>
      </c>
      <c r="AF26" s="95">
        <f t="shared" si="79"/>
        <v>892</v>
      </c>
      <c r="AG26" s="95">
        <f t="shared" ref="AG26:AL26" si="80">SUM(AG24:AG25)</f>
        <v>881</v>
      </c>
      <c r="AH26" s="95">
        <f t="shared" si="80"/>
        <v>902</v>
      </c>
      <c r="AI26" s="95">
        <f t="shared" si="80"/>
        <v>827</v>
      </c>
      <c r="AJ26" s="95">
        <f t="shared" si="80"/>
        <v>872</v>
      </c>
      <c r="AK26" s="95">
        <f t="shared" si="80"/>
        <v>817</v>
      </c>
      <c r="AL26" s="107">
        <f t="shared" si="80"/>
        <v>811</v>
      </c>
      <c r="AM26" s="95">
        <f t="shared" ref="AM26:AR26" si="81">SUM(AM24:AM25)</f>
        <v>896</v>
      </c>
      <c r="AN26" s="95">
        <f t="shared" si="81"/>
        <v>763</v>
      </c>
      <c r="AO26" s="95">
        <f t="shared" si="81"/>
        <v>891</v>
      </c>
      <c r="AP26" s="95">
        <f t="shared" si="81"/>
        <v>820</v>
      </c>
      <c r="AQ26" s="95">
        <f t="shared" si="81"/>
        <v>831</v>
      </c>
      <c r="AR26" s="95">
        <f t="shared" si="81"/>
        <v>901</v>
      </c>
      <c r="AS26" s="95">
        <f t="shared" ref="AS26:AX26" si="82">SUM(AS24:AS25)</f>
        <v>825</v>
      </c>
      <c r="AT26" s="95">
        <f t="shared" si="82"/>
        <v>973</v>
      </c>
      <c r="AU26" s="95">
        <f t="shared" si="82"/>
        <v>877</v>
      </c>
      <c r="AV26" s="95">
        <f t="shared" si="82"/>
        <v>869</v>
      </c>
      <c r="AW26" s="95">
        <f t="shared" si="82"/>
        <v>835</v>
      </c>
      <c r="AX26" s="107">
        <f t="shared" si="82"/>
        <v>825</v>
      </c>
      <c r="AY26" s="95">
        <f t="shared" ref="AY26:BJ26" si="83">SUM(AY24:AY25)</f>
        <v>870</v>
      </c>
      <c r="AZ26" s="95">
        <f t="shared" si="83"/>
        <v>810</v>
      </c>
      <c r="BA26" s="95">
        <f t="shared" si="83"/>
        <v>1038</v>
      </c>
      <c r="BB26" s="95">
        <f t="shared" si="83"/>
        <v>793</v>
      </c>
      <c r="BC26" s="95">
        <f t="shared" si="83"/>
        <v>977</v>
      </c>
      <c r="BD26" s="95">
        <f t="shared" si="83"/>
        <v>949</v>
      </c>
      <c r="BE26" s="95">
        <f t="shared" si="83"/>
        <v>841</v>
      </c>
      <c r="BF26" s="95">
        <f t="shared" si="83"/>
        <v>979</v>
      </c>
      <c r="BG26" s="95">
        <f t="shared" si="83"/>
        <v>840</v>
      </c>
      <c r="BH26" s="95">
        <f t="shared" si="83"/>
        <v>943</v>
      </c>
      <c r="BI26" s="95">
        <f t="shared" si="83"/>
        <v>857</v>
      </c>
      <c r="BJ26" s="107">
        <f t="shared" si="83"/>
        <v>763</v>
      </c>
      <c r="BK26" s="95">
        <f t="shared" ref="BK26:BV26" si="84">SUM(BK24:BK25)</f>
        <v>949</v>
      </c>
      <c r="BL26" s="95">
        <f t="shared" si="84"/>
        <v>837</v>
      </c>
      <c r="BM26" s="95">
        <f t="shared" si="84"/>
        <v>970</v>
      </c>
      <c r="BN26" s="95">
        <f t="shared" si="84"/>
        <v>827</v>
      </c>
      <c r="BO26" s="95">
        <f t="shared" si="84"/>
        <v>955</v>
      </c>
      <c r="BP26" s="95">
        <f t="shared" si="84"/>
        <v>915</v>
      </c>
      <c r="BQ26" s="95">
        <f t="shared" si="84"/>
        <v>894</v>
      </c>
      <c r="BR26" s="95">
        <f t="shared" si="84"/>
        <v>997</v>
      </c>
      <c r="BS26" s="95">
        <f t="shared" si="84"/>
        <v>794</v>
      </c>
      <c r="BT26" s="95">
        <f t="shared" si="84"/>
        <v>903</v>
      </c>
      <c r="BU26" s="95">
        <f t="shared" si="84"/>
        <v>897</v>
      </c>
      <c r="BV26" s="107">
        <f t="shared" si="84"/>
        <v>898</v>
      </c>
      <c r="BW26" s="95">
        <f t="shared" ref="BW26:CB26" si="85">SUM(BW24:BW25)</f>
        <v>895</v>
      </c>
      <c r="BX26" s="95">
        <f t="shared" si="85"/>
        <v>602</v>
      </c>
      <c r="BY26" s="95">
        <f t="shared" si="85"/>
        <v>939</v>
      </c>
      <c r="BZ26" s="95">
        <f t="shared" si="85"/>
        <v>902</v>
      </c>
      <c r="CA26" s="95">
        <f t="shared" si="85"/>
        <v>895</v>
      </c>
      <c r="CB26" s="95">
        <f t="shared" si="85"/>
        <v>892</v>
      </c>
      <c r="CC26" s="95">
        <f t="shared" ref="CC26:CN26" si="86">SUM(CC24:CC25)</f>
        <v>893</v>
      </c>
      <c r="CD26" s="95">
        <f t="shared" si="86"/>
        <v>892</v>
      </c>
      <c r="CE26" s="95">
        <f t="shared" si="86"/>
        <v>891</v>
      </c>
      <c r="CF26" s="95">
        <f t="shared" si="86"/>
        <v>889</v>
      </c>
      <c r="CG26" s="95">
        <f t="shared" si="86"/>
        <v>890</v>
      </c>
      <c r="CH26" s="107">
        <f t="shared" si="86"/>
        <v>896</v>
      </c>
      <c r="CI26" s="106">
        <f t="shared" si="86"/>
        <v>901</v>
      </c>
      <c r="CJ26" s="94">
        <f t="shared" si="86"/>
        <v>900</v>
      </c>
      <c r="CK26" s="94">
        <f t="shared" si="86"/>
        <v>900</v>
      </c>
      <c r="CL26" s="94">
        <f t="shared" si="86"/>
        <v>890</v>
      </c>
      <c r="CM26" s="94">
        <f t="shared" si="86"/>
        <v>889</v>
      </c>
      <c r="CN26" s="94">
        <f t="shared" si="86"/>
        <v>899</v>
      </c>
      <c r="CO26" s="94">
        <f t="shared" ref="CO26:CT26" si="87">SUM(CO24:CO25)</f>
        <v>893</v>
      </c>
      <c r="CP26" s="94">
        <f t="shared" si="87"/>
        <v>904</v>
      </c>
      <c r="CQ26" s="94">
        <f t="shared" si="87"/>
        <v>895</v>
      </c>
      <c r="CR26" s="94">
        <f t="shared" si="87"/>
        <v>890</v>
      </c>
      <c r="CS26" s="94">
        <f t="shared" si="87"/>
        <v>901</v>
      </c>
      <c r="CT26" s="107">
        <f t="shared" si="87"/>
        <v>921</v>
      </c>
      <c r="CU26" s="95">
        <f t="shared" ref="CU26:DK26" si="88">SUM(CU24:CU25)</f>
        <v>815</v>
      </c>
      <c r="CV26" s="95">
        <f t="shared" si="88"/>
        <v>917</v>
      </c>
      <c r="CW26" s="95">
        <f t="shared" si="88"/>
        <v>912</v>
      </c>
      <c r="CX26" s="95">
        <f t="shared" si="88"/>
        <v>913</v>
      </c>
      <c r="CY26" s="95">
        <f t="shared" si="88"/>
        <v>902</v>
      </c>
      <c r="CZ26" s="95">
        <f t="shared" si="88"/>
        <v>904</v>
      </c>
      <c r="DA26" s="95">
        <f t="shared" si="88"/>
        <v>921</v>
      </c>
      <c r="DB26" s="95">
        <f t="shared" si="88"/>
        <v>871</v>
      </c>
      <c r="DC26" s="95">
        <f t="shared" si="88"/>
        <v>904</v>
      </c>
      <c r="DD26" s="95">
        <f t="shared" si="88"/>
        <v>860</v>
      </c>
      <c r="DE26" s="95">
        <f t="shared" si="88"/>
        <v>870</v>
      </c>
      <c r="DF26" s="107">
        <f t="shared" si="88"/>
        <v>903</v>
      </c>
      <c r="DG26" s="95">
        <f t="shared" si="88"/>
        <v>750</v>
      </c>
      <c r="DH26" s="95">
        <f t="shared" si="88"/>
        <v>858</v>
      </c>
      <c r="DI26" s="95">
        <f t="shared" si="88"/>
        <v>857</v>
      </c>
      <c r="DJ26" s="95">
        <f t="shared" si="88"/>
        <v>786</v>
      </c>
      <c r="DK26" s="95">
        <f t="shared" si="88"/>
        <v>766</v>
      </c>
      <c r="DL26" s="95">
        <f t="shared" ref="DL26:DU26" si="89">SUM(DL24:DL25)</f>
        <v>846</v>
      </c>
      <c r="DM26" s="95">
        <f t="shared" si="89"/>
        <v>787</v>
      </c>
      <c r="DN26" s="95">
        <f t="shared" si="89"/>
        <v>844</v>
      </c>
      <c r="DO26" s="95">
        <f t="shared" si="89"/>
        <v>795</v>
      </c>
      <c r="DP26" s="95">
        <f t="shared" si="89"/>
        <v>780</v>
      </c>
      <c r="DQ26" s="95">
        <f t="shared" si="89"/>
        <v>810</v>
      </c>
      <c r="DR26" s="95">
        <f t="shared" si="89"/>
        <v>677</v>
      </c>
      <c r="DS26" s="95">
        <f t="shared" si="89"/>
        <v>803</v>
      </c>
      <c r="DT26" s="95">
        <f t="shared" si="89"/>
        <v>833</v>
      </c>
      <c r="DU26" s="95">
        <f t="shared" si="89"/>
        <v>892</v>
      </c>
      <c r="DV26" s="355">
        <f t="shared" ref="DV26:FK26" si="90">SUM(DV24:DV25)</f>
        <v>893</v>
      </c>
      <c r="DW26" s="355">
        <f t="shared" si="90"/>
        <v>888</v>
      </c>
      <c r="DX26" s="355">
        <f t="shared" si="90"/>
        <v>897</v>
      </c>
      <c r="DY26" s="355">
        <f t="shared" si="90"/>
        <v>955</v>
      </c>
      <c r="DZ26" s="355">
        <f t="shared" si="90"/>
        <v>913</v>
      </c>
      <c r="EA26" s="355">
        <f t="shared" si="90"/>
        <v>894</v>
      </c>
      <c r="EB26" s="355">
        <f t="shared" si="90"/>
        <v>898</v>
      </c>
      <c r="EC26" s="355">
        <f t="shared" si="90"/>
        <v>892</v>
      </c>
      <c r="ED26" s="355">
        <f t="shared" si="90"/>
        <v>899</v>
      </c>
      <c r="EE26" s="355">
        <f t="shared" si="90"/>
        <v>892</v>
      </c>
      <c r="EF26" s="355">
        <f t="shared" si="90"/>
        <v>906</v>
      </c>
      <c r="EG26" s="355">
        <f t="shared" si="90"/>
        <v>896</v>
      </c>
      <c r="EH26" s="355">
        <f t="shared" si="90"/>
        <v>881</v>
      </c>
      <c r="EI26" s="355">
        <f t="shared" si="90"/>
        <v>897</v>
      </c>
      <c r="EJ26" s="355">
        <f t="shared" si="90"/>
        <v>897</v>
      </c>
      <c r="EK26" s="355">
        <f t="shared" si="90"/>
        <v>899</v>
      </c>
      <c r="EL26" s="355">
        <f t="shared" si="90"/>
        <v>902</v>
      </c>
      <c r="EM26" s="355">
        <f t="shared" si="90"/>
        <v>914</v>
      </c>
      <c r="EN26" s="355">
        <f t="shared" si="90"/>
        <v>909</v>
      </c>
      <c r="EO26" s="355">
        <f t="shared" si="90"/>
        <v>912</v>
      </c>
      <c r="EP26" s="355">
        <f t="shared" si="90"/>
        <v>892</v>
      </c>
      <c r="EQ26" s="355">
        <f t="shared" si="90"/>
        <v>877</v>
      </c>
      <c r="ER26" s="355">
        <f t="shared" si="90"/>
        <v>894</v>
      </c>
      <c r="ES26" s="355">
        <f t="shared" si="90"/>
        <v>861</v>
      </c>
      <c r="ET26" s="355">
        <f t="shared" si="90"/>
        <v>917</v>
      </c>
      <c r="EU26" s="355">
        <f t="shared" si="90"/>
        <v>914</v>
      </c>
      <c r="EV26" s="355">
        <f t="shared" si="90"/>
        <v>917</v>
      </c>
      <c r="EW26" s="355">
        <f t="shared" si="90"/>
        <v>915</v>
      </c>
      <c r="EX26" s="355">
        <f t="shared" si="90"/>
        <v>911</v>
      </c>
      <c r="EY26" s="355">
        <f t="shared" si="90"/>
        <v>910</v>
      </c>
      <c r="EZ26" s="355">
        <f t="shared" si="90"/>
        <v>914</v>
      </c>
      <c r="FA26" s="355">
        <f t="shared" si="90"/>
        <v>916</v>
      </c>
      <c r="FB26" s="355">
        <f t="shared" si="90"/>
        <v>925</v>
      </c>
      <c r="FC26" s="355">
        <f t="shared" si="90"/>
        <v>912</v>
      </c>
      <c r="FD26" s="355">
        <f t="shared" si="90"/>
        <v>919</v>
      </c>
      <c r="FE26" s="355">
        <f t="shared" si="90"/>
        <v>922</v>
      </c>
      <c r="FF26" s="355">
        <f t="shared" si="90"/>
        <v>914</v>
      </c>
      <c r="FG26" s="355">
        <f t="shared" si="90"/>
        <v>914</v>
      </c>
      <c r="FH26" s="355">
        <f t="shared" si="90"/>
        <v>921</v>
      </c>
      <c r="FI26" s="355">
        <f t="shared" si="90"/>
        <v>925</v>
      </c>
      <c r="FJ26" s="355">
        <f t="shared" si="90"/>
        <v>927</v>
      </c>
      <c r="FK26" s="355">
        <f t="shared" si="90"/>
        <v>919</v>
      </c>
    </row>
    <row r="27" spans="2:167" hidden="1" x14ac:dyDescent="0.25">
      <c r="B27" s="3" t="s">
        <v>10</v>
      </c>
      <c r="C27" s="36">
        <f t="shared" ref="C27:Q27" si="91">SUM(C24)/C26</f>
        <v>0.72444444444444445</v>
      </c>
      <c r="D27" s="14">
        <f t="shared" si="91"/>
        <v>0.62376237623762376</v>
      </c>
      <c r="E27" s="14">
        <f t="shared" si="91"/>
        <v>0.57841140529531565</v>
      </c>
      <c r="F27" s="14">
        <f t="shared" si="91"/>
        <v>0.55510204081632653</v>
      </c>
      <c r="G27" s="14">
        <f t="shared" si="91"/>
        <v>0.50887573964497046</v>
      </c>
      <c r="H27" s="14">
        <f t="shared" si="91"/>
        <v>0.48795180722891568</v>
      </c>
      <c r="I27" s="14">
        <f t="shared" si="91"/>
        <v>0.47599999999999998</v>
      </c>
      <c r="J27" s="14">
        <f t="shared" si="91"/>
        <v>0.45652173913043476</v>
      </c>
      <c r="K27" s="14">
        <f t="shared" si="91"/>
        <v>0.44736842105263158</v>
      </c>
      <c r="L27" s="14">
        <f t="shared" si="91"/>
        <v>0.42955326460481097</v>
      </c>
      <c r="M27" s="14">
        <f t="shared" si="91"/>
        <v>0.37867647058823528</v>
      </c>
      <c r="N27" s="23">
        <f t="shared" si="91"/>
        <v>0.39122137404580154</v>
      </c>
      <c r="O27" s="36">
        <f t="shared" si="91"/>
        <v>0.39455782312925169</v>
      </c>
      <c r="P27" s="14">
        <f t="shared" si="91"/>
        <v>0.3776091081593928</v>
      </c>
      <c r="Q27" s="14">
        <f t="shared" si="91"/>
        <v>0.36767317939609234</v>
      </c>
      <c r="R27" s="14">
        <f t="shared" ref="R27:W27" si="92">SUM(R24)/R26</f>
        <v>0.35911602209944754</v>
      </c>
      <c r="S27" s="14">
        <f t="shared" si="92"/>
        <v>0.35648994515539306</v>
      </c>
      <c r="T27" s="14">
        <f t="shared" si="92"/>
        <v>0.33586337760910817</v>
      </c>
      <c r="U27" s="14">
        <f t="shared" si="92"/>
        <v>0.32859680284191828</v>
      </c>
      <c r="V27" s="14">
        <f t="shared" si="92"/>
        <v>0.30411449016100178</v>
      </c>
      <c r="W27" s="14">
        <f t="shared" si="92"/>
        <v>0.30275229357798167</v>
      </c>
      <c r="X27" s="14">
        <f t="shared" ref="X27:AC27" si="93">SUM(X24)/X26</f>
        <v>0.29756097560975608</v>
      </c>
      <c r="Y27" s="14">
        <f t="shared" si="93"/>
        <v>0.26315789473684209</v>
      </c>
      <c r="Z27" s="23">
        <f t="shared" si="93"/>
        <v>0.27052238805970147</v>
      </c>
      <c r="AA27" s="14">
        <f t="shared" si="93"/>
        <v>0.46226415094339623</v>
      </c>
      <c r="AB27" s="14">
        <f t="shared" si="93"/>
        <v>0.47753530166880614</v>
      </c>
      <c r="AC27" s="14">
        <f t="shared" si="93"/>
        <v>0.43802521008403361</v>
      </c>
      <c r="AD27" s="14">
        <f t="shared" ref="AD27:AI27" si="94">SUM(AD24)/AD26</f>
        <v>0.45400238948626043</v>
      </c>
      <c r="AE27" s="14">
        <f t="shared" si="94"/>
        <v>0.43151515151515152</v>
      </c>
      <c r="AF27" s="14">
        <f t="shared" si="94"/>
        <v>0.44843049327354262</v>
      </c>
      <c r="AG27" s="14">
        <f t="shared" si="94"/>
        <v>0.42905788876276957</v>
      </c>
      <c r="AH27" s="14">
        <f t="shared" si="94"/>
        <v>0.41906873614190687</v>
      </c>
      <c r="AI27" s="14">
        <f t="shared" si="94"/>
        <v>0.43651753325272069</v>
      </c>
      <c r="AJ27" s="14">
        <f t="shared" ref="AJ27:AO27" si="95">SUM(AJ24)/AJ26</f>
        <v>0.39449541284403672</v>
      </c>
      <c r="AK27" s="14">
        <f t="shared" si="95"/>
        <v>0.4149326805385557</v>
      </c>
      <c r="AL27" s="23">
        <f t="shared" si="95"/>
        <v>0.39334155363748458</v>
      </c>
      <c r="AM27" s="14">
        <f t="shared" si="95"/>
        <v>0.390625</v>
      </c>
      <c r="AN27" s="14">
        <f t="shared" si="95"/>
        <v>0.41415465268676277</v>
      </c>
      <c r="AO27" s="14">
        <f t="shared" si="95"/>
        <v>0.33221099887766553</v>
      </c>
      <c r="AP27" s="14">
        <f t="shared" ref="AP27:AU27" si="96">SUM(AP24)/AP26</f>
        <v>0.32317073170731708</v>
      </c>
      <c r="AQ27" s="14">
        <f t="shared" si="96"/>
        <v>0.32490974729241878</v>
      </c>
      <c r="AR27" s="14">
        <f t="shared" si="96"/>
        <v>0.33074361820199777</v>
      </c>
      <c r="AS27" s="14">
        <f t="shared" si="96"/>
        <v>0.29939393939393938</v>
      </c>
      <c r="AT27" s="14">
        <f t="shared" si="96"/>
        <v>0.2857142857142857</v>
      </c>
      <c r="AU27" s="14">
        <f t="shared" si="96"/>
        <v>0.25427594070695553</v>
      </c>
      <c r="AV27" s="14">
        <f t="shared" ref="AV27:BJ27" si="97">SUM(AV24)/AV26</f>
        <v>0.26352128883774456</v>
      </c>
      <c r="AW27" s="14">
        <f t="shared" si="97"/>
        <v>0.25748502994011974</v>
      </c>
      <c r="AX27" s="23">
        <f t="shared" si="97"/>
        <v>0.25212121212121213</v>
      </c>
      <c r="AY27" s="14">
        <f t="shared" si="97"/>
        <v>0.27011494252873564</v>
      </c>
      <c r="AZ27" s="14">
        <f t="shared" si="97"/>
        <v>0.26419753086419751</v>
      </c>
      <c r="BA27" s="14">
        <f t="shared" si="97"/>
        <v>0.25818882466281312</v>
      </c>
      <c r="BB27" s="14">
        <f t="shared" si="97"/>
        <v>0.25725094577553592</v>
      </c>
      <c r="BC27" s="14">
        <f t="shared" si="97"/>
        <v>0.26305015353121802</v>
      </c>
      <c r="BD27" s="14">
        <f t="shared" si="97"/>
        <v>0.25500526870389884</v>
      </c>
      <c r="BE27" s="14">
        <f t="shared" si="97"/>
        <v>0.25445897740784779</v>
      </c>
      <c r="BF27" s="14">
        <f t="shared" si="97"/>
        <v>0.26149131767109296</v>
      </c>
      <c r="BG27" s="14">
        <f t="shared" si="97"/>
        <v>0.25833333333333336</v>
      </c>
      <c r="BH27" s="14">
        <f t="shared" si="97"/>
        <v>0.25768822905620359</v>
      </c>
      <c r="BI27" s="14">
        <f t="shared" si="97"/>
        <v>0.25437572928821472</v>
      </c>
      <c r="BJ27" s="23">
        <f t="shared" si="97"/>
        <v>0.23722149410222804</v>
      </c>
      <c r="BK27" s="14">
        <f t="shared" ref="BK27:BV27" si="98">SUM(BK24)/BK26</f>
        <v>0.25922023182297155</v>
      </c>
      <c r="BL27" s="14">
        <f t="shared" si="98"/>
        <v>0.22819593787335724</v>
      </c>
      <c r="BM27" s="14">
        <f t="shared" si="98"/>
        <v>0.22989690721649483</v>
      </c>
      <c r="BN27" s="14">
        <f t="shared" si="98"/>
        <v>0.2249093107617896</v>
      </c>
      <c r="BO27" s="14">
        <f t="shared" si="98"/>
        <v>0.22827225130890053</v>
      </c>
      <c r="BP27" s="14">
        <f t="shared" si="98"/>
        <v>0.22295081967213115</v>
      </c>
      <c r="BQ27" s="14">
        <f t="shared" si="98"/>
        <v>0.23042505592841164</v>
      </c>
      <c r="BR27" s="14">
        <f t="shared" si="98"/>
        <v>0.22668004012036108</v>
      </c>
      <c r="BS27" s="14">
        <f t="shared" si="98"/>
        <v>0.2128463476070529</v>
      </c>
      <c r="BT27" s="14">
        <f t="shared" si="98"/>
        <v>0.21705426356589147</v>
      </c>
      <c r="BU27" s="14">
        <f t="shared" si="98"/>
        <v>0.2129319955406912</v>
      </c>
      <c r="BV27" s="23">
        <f t="shared" si="98"/>
        <v>0.21492204899777284</v>
      </c>
      <c r="BW27" s="14">
        <f t="shared" ref="BW27:CB27" si="99">SUM(BW24)/BW26</f>
        <v>0.21005586592178771</v>
      </c>
      <c r="BX27" s="14">
        <f t="shared" si="99"/>
        <v>0.3122923588039867</v>
      </c>
      <c r="BY27" s="14">
        <f t="shared" si="99"/>
        <v>0.19914802981895632</v>
      </c>
      <c r="BZ27" s="14">
        <f t="shared" si="99"/>
        <v>0.2039911308203991</v>
      </c>
      <c r="CA27" s="14">
        <f t="shared" si="99"/>
        <v>0.20335195530726258</v>
      </c>
      <c r="CB27" s="14">
        <f t="shared" si="99"/>
        <v>0.20291479820627803</v>
      </c>
      <c r="CC27" s="14">
        <f t="shared" ref="CC27:DK27" si="100">SUM(CC24)/CC26</f>
        <v>0.2026875699888018</v>
      </c>
      <c r="CD27" s="14">
        <f t="shared" si="100"/>
        <v>0.19843049327354259</v>
      </c>
      <c r="CE27" s="14">
        <f t="shared" si="100"/>
        <v>0.19865319865319866</v>
      </c>
      <c r="CF27" s="14">
        <f t="shared" si="100"/>
        <v>0.19910011248593926</v>
      </c>
      <c r="CG27" s="14">
        <f t="shared" si="100"/>
        <v>0.19662921348314608</v>
      </c>
      <c r="CH27" s="23">
        <f t="shared" si="100"/>
        <v>0.19196428571428573</v>
      </c>
      <c r="CI27" s="239">
        <f t="shared" si="100"/>
        <v>0.18867924528301888</v>
      </c>
      <c r="CJ27" s="240">
        <f t="shared" si="100"/>
        <v>0.17666666666666667</v>
      </c>
      <c r="CK27" s="240">
        <f t="shared" si="100"/>
        <v>0.18111111111111111</v>
      </c>
      <c r="CL27" s="240">
        <f t="shared" si="100"/>
        <v>0.1752808988764045</v>
      </c>
      <c r="CM27" s="240">
        <f t="shared" si="100"/>
        <v>0.17435320584926883</v>
      </c>
      <c r="CN27" s="240">
        <f t="shared" si="100"/>
        <v>0.17018909899888765</v>
      </c>
      <c r="CO27" s="240">
        <f t="shared" si="100"/>
        <v>0.17245240761478164</v>
      </c>
      <c r="CP27" s="240">
        <f t="shared" si="100"/>
        <v>0.10730088495575221</v>
      </c>
      <c r="CQ27" s="240">
        <f t="shared" si="100"/>
        <v>9.3854748603351953E-2</v>
      </c>
      <c r="CR27" s="240">
        <f t="shared" si="100"/>
        <v>9.4382022471910118E-2</v>
      </c>
      <c r="CS27" s="240">
        <f t="shared" si="100"/>
        <v>9.3229744728079905E-2</v>
      </c>
      <c r="CT27" s="241">
        <f t="shared" si="100"/>
        <v>9.0119435396308359E-2</v>
      </c>
      <c r="CU27" s="240">
        <f t="shared" si="100"/>
        <v>9.4478527607361959E-2</v>
      </c>
      <c r="CV27" s="240">
        <f t="shared" si="100"/>
        <v>8.7241003271537623E-2</v>
      </c>
      <c r="CW27" s="240">
        <f t="shared" si="100"/>
        <v>8.771929824561403E-2</v>
      </c>
      <c r="CX27" s="240">
        <f t="shared" si="100"/>
        <v>8.6527929901423883E-2</v>
      </c>
      <c r="CY27" s="240">
        <f t="shared" si="100"/>
        <v>8.6474501108647447E-2</v>
      </c>
      <c r="CZ27" s="240">
        <f t="shared" si="100"/>
        <v>8.7389380530973448E-2</v>
      </c>
      <c r="DA27" s="240">
        <f t="shared" si="100"/>
        <v>8.9033659066232354E-2</v>
      </c>
      <c r="DB27" s="240">
        <f t="shared" si="100"/>
        <v>8.7256027554535015E-2</v>
      </c>
      <c r="DC27" s="240">
        <f t="shared" si="100"/>
        <v>8.7389380530973448E-2</v>
      </c>
      <c r="DD27" s="240">
        <f t="shared" si="100"/>
        <v>8.6046511627906982E-2</v>
      </c>
      <c r="DE27" s="240">
        <f t="shared" si="100"/>
        <v>8.6206896551724144E-2</v>
      </c>
      <c r="DF27" s="241">
        <f t="shared" si="100"/>
        <v>8.3056478405315617E-2</v>
      </c>
      <c r="DG27" s="240">
        <f t="shared" si="100"/>
        <v>8.4000000000000005E-2</v>
      </c>
      <c r="DH27" s="240">
        <f t="shared" si="100"/>
        <v>6.6433566433566432E-2</v>
      </c>
      <c r="DI27" s="240">
        <f t="shared" si="100"/>
        <v>6.4177362893815634E-2</v>
      </c>
      <c r="DJ27" s="240">
        <f t="shared" si="100"/>
        <v>6.7430025445292627E-2</v>
      </c>
      <c r="DK27" s="240">
        <f t="shared" si="100"/>
        <v>6.7885117493472591E-2</v>
      </c>
      <c r="DL27" s="240">
        <f t="shared" ref="DL27:FK27" si="101">SUM(DL24)/DL26</f>
        <v>6.3829787234042548E-2</v>
      </c>
      <c r="DM27" s="240">
        <f t="shared" si="101"/>
        <v>6.480304955527319E-2</v>
      </c>
      <c r="DN27" s="240">
        <f t="shared" si="101"/>
        <v>5.3317535545023699E-2</v>
      </c>
      <c r="DO27" s="240">
        <f t="shared" si="101"/>
        <v>3.6477987421383647E-2</v>
      </c>
      <c r="DP27" s="240">
        <f t="shared" si="101"/>
        <v>3.7179487179487179E-2</v>
      </c>
      <c r="DQ27" s="240">
        <f t="shared" si="101"/>
        <v>3.9506172839506172E-2</v>
      </c>
      <c r="DR27" s="240">
        <f t="shared" si="101"/>
        <v>4.1358936484490398E-2</v>
      </c>
      <c r="DS27" s="240">
        <f t="shared" si="101"/>
        <v>4.1095890410958902E-2</v>
      </c>
      <c r="DT27" s="240">
        <f t="shared" si="101"/>
        <v>3.1212484993997598E-2</v>
      </c>
      <c r="DU27" s="240">
        <f t="shared" si="101"/>
        <v>3.811659192825112E-2</v>
      </c>
      <c r="DV27" s="356">
        <f t="shared" si="101"/>
        <v>3.8073908174692049E-2</v>
      </c>
      <c r="DW27" s="356">
        <f t="shared" si="101"/>
        <v>3.7162162162162164E-2</v>
      </c>
      <c r="DX27" s="356">
        <f t="shared" si="101"/>
        <v>3.5674470457079152E-2</v>
      </c>
      <c r="DY27" s="356">
        <f t="shared" si="101"/>
        <v>3.3507853403141365E-2</v>
      </c>
      <c r="DZ27" s="356">
        <f t="shared" si="101"/>
        <v>3.5049288061336253E-2</v>
      </c>
      <c r="EA27" s="356">
        <f t="shared" si="101"/>
        <v>3.803131991051454E-2</v>
      </c>
      <c r="EB27" s="356">
        <f t="shared" si="101"/>
        <v>3.2293986636971049E-2</v>
      </c>
      <c r="EC27" s="356">
        <f t="shared" si="101"/>
        <v>2.6905829596412557E-2</v>
      </c>
      <c r="ED27" s="356">
        <f t="shared" si="101"/>
        <v>2.5583982202447165E-2</v>
      </c>
      <c r="EE27" s="356">
        <f t="shared" si="101"/>
        <v>2.3542600896860985E-2</v>
      </c>
      <c r="EF27" s="356">
        <f t="shared" si="101"/>
        <v>2.4282560706401765E-2</v>
      </c>
      <c r="EG27" s="356">
        <f t="shared" si="101"/>
        <v>2.5669642857142856E-2</v>
      </c>
      <c r="EH27" s="356">
        <f t="shared" si="101"/>
        <v>2.1566401816118047E-2</v>
      </c>
      <c r="EI27" s="356">
        <f t="shared" si="101"/>
        <v>2.1181716833890748E-2</v>
      </c>
      <c r="EJ27" s="356">
        <f t="shared" si="101"/>
        <v>2.1181716833890748E-2</v>
      </c>
      <c r="EK27" s="356">
        <f t="shared" si="101"/>
        <v>2.1134593993325918E-2</v>
      </c>
      <c r="EL27" s="356">
        <f t="shared" si="101"/>
        <v>2.1064301552106431E-2</v>
      </c>
      <c r="EM27" s="356">
        <f t="shared" si="101"/>
        <v>2.1881838074398249E-2</v>
      </c>
      <c r="EN27" s="356">
        <f t="shared" si="101"/>
        <v>2.2002200220022004E-2</v>
      </c>
      <c r="EO27" s="356">
        <f t="shared" si="101"/>
        <v>2.3026315789473683E-2</v>
      </c>
      <c r="EP27" s="356">
        <f t="shared" si="101"/>
        <v>2.3542600896860985E-2</v>
      </c>
      <c r="EQ27" s="356">
        <f>SUM(EQ24)/EQ26</f>
        <v>2.1664766248574687E-2</v>
      </c>
      <c r="ER27" s="356">
        <f t="shared" si="101"/>
        <v>2.0134228187919462E-2</v>
      </c>
      <c r="ES27" s="356">
        <f t="shared" si="101"/>
        <v>2.0905923344947737E-2</v>
      </c>
      <c r="ET27" s="356">
        <f t="shared" si="101"/>
        <v>1.9629225736095966E-2</v>
      </c>
      <c r="EU27" s="356">
        <f t="shared" si="101"/>
        <v>1.9693654266958426E-2</v>
      </c>
      <c r="EV27" s="356">
        <f t="shared" si="101"/>
        <v>1.9629225736095966E-2</v>
      </c>
      <c r="EW27" s="356">
        <f t="shared" si="101"/>
        <v>1.9672131147540985E-2</v>
      </c>
      <c r="EX27" s="356">
        <f t="shared" si="101"/>
        <v>1.8660812294182216E-2</v>
      </c>
      <c r="EY27" s="356">
        <f t="shared" si="101"/>
        <v>1.8681318681318681E-2</v>
      </c>
      <c r="EZ27" s="356">
        <f t="shared" si="101"/>
        <v>1.8599562363238512E-2</v>
      </c>
      <c r="FA27" s="356">
        <f t="shared" si="101"/>
        <v>1.8558951965065504E-2</v>
      </c>
      <c r="FB27" s="356">
        <f t="shared" si="101"/>
        <v>1.8378378378378378E-2</v>
      </c>
      <c r="FC27" s="356">
        <f t="shared" si="101"/>
        <v>1.8640350877192981E-2</v>
      </c>
      <c r="FD27" s="356">
        <f t="shared" si="101"/>
        <v>1.8498367791077257E-2</v>
      </c>
      <c r="FE27" s="356">
        <f t="shared" si="101"/>
        <v>1.843817787418655E-2</v>
      </c>
      <c r="FF27" s="356">
        <f t="shared" si="101"/>
        <v>1.8599562363238512E-2</v>
      </c>
      <c r="FG27" s="356">
        <f t="shared" si="101"/>
        <v>1.8599562363238512E-2</v>
      </c>
      <c r="FH27" s="356">
        <f t="shared" si="101"/>
        <v>1.8458197611292075E-2</v>
      </c>
      <c r="FI27" s="356">
        <f t="shared" si="101"/>
        <v>1.7297297297297298E-2</v>
      </c>
      <c r="FJ27" s="356">
        <f t="shared" si="101"/>
        <v>1.7259978425026967E-2</v>
      </c>
      <c r="FK27" s="356">
        <f t="shared" si="101"/>
        <v>1.6322089227421111E-2</v>
      </c>
    </row>
    <row r="28" spans="2:167" ht="13.8" hidden="1" thickBot="1" x14ac:dyDescent="0.3">
      <c r="B28" s="4" t="s">
        <v>11</v>
      </c>
      <c r="C28" s="37">
        <f t="shared" ref="C28:Q28" si="102">SUM(C25/C26)</f>
        <v>0.27555555555555555</v>
      </c>
      <c r="D28" s="15">
        <f t="shared" si="102"/>
        <v>0.37623762376237624</v>
      </c>
      <c r="E28" s="15">
        <f t="shared" si="102"/>
        <v>0.42158859470468429</v>
      </c>
      <c r="F28" s="15">
        <f t="shared" si="102"/>
        <v>0.44489795918367347</v>
      </c>
      <c r="G28" s="15">
        <f t="shared" si="102"/>
        <v>0.4911242603550296</v>
      </c>
      <c r="H28" s="15">
        <f t="shared" si="102"/>
        <v>0.51204819277108438</v>
      </c>
      <c r="I28" s="15">
        <f t="shared" si="102"/>
        <v>0.52400000000000002</v>
      </c>
      <c r="J28" s="15">
        <f t="shared" si="102"/>
        <v>0.54347826086956519</v>
      </c>
      <c r="K28" s="15">
        <f t="shared" si="102"/>
        <v>0.55263157894736847</v>
      </c>
      <c r="L28" s="15">
        <f t="shared" si="102"/>
        <v>0.57044673539518898</v>
      </c>
      <c r="M28" s="15">
        <f t="shared" si="102"/>
        <v>0.62132352941176472</v>
      </c>
      <c r="N28" s="24">
        <f t="shared" si="102"/>
        <v>0.60877862595419852</v>
      </c>
      <c r="O28" s="37">
        <f t="shared" si="102"/>
        <v>0.60544217687074831</v>
      </c>
      <c r="P28" s="15">
        <f t="shared" si="102"/>
        <v>0.62239089184060725</v>
      </c>
      <c r="Q28" s="15">
        <f t="shared" si="102"/>
        <v>0.63232682060390766</v>
      </c>
      <c r="R28" s="15">
        <f t="shared" ref="R28:W28" si="103">SUM(R25/R26)</f>
        <v>0.64088397790055252</v>
      </c>
      <c r="S28" s="15">
        <f t="shared" si="103"/>
        <v>0.64351005484460699</v>
      </c>
      <c r="T28" s="15">
        <f t="shared" si="103"/>
        <v>0.66413662239089188</v>
      </c>
      <c r="U28" s="15">
        <f t="shared" si="103"/>
        <v>0.67140319715808172</v>
      </c>
      <c r="V28" s="15">
        <f t="shared" si="103"/>
        <v>0.69588550983899822</v>
      </c>
      <c r="W28" s="15">
        <f t="shared" si="103"/>
        <v>0.69724770642201839</v>
      </c>
      <c r="X28" s="15">
        <f t="shared" ref="X28:AC28" si="104">SUM(X25/X26)</f>
        <v>0.70243902439024386</v>
      </c>
      <c r="Y28" s="15">
        <f t="shared" si="104"/>
        <v>0.73684210526315785</v>
      </c>
      <c r="Z28" s="24">
        <f t="shared" si="104"/>
        <v>0.72947761194029848</v>
      </c>
      <c r="AA28" s="15">
        <f t="shared" si="104"/>
        <v>0.53773584905660377</v>
      </c>
      <c r="AB28" s="15">
        <f t="shared" si="104"/>
        <v>0.5224646983311938</v>
      </c>
      <c r="AC28" s="15">
        <f t="shared" si="104"/>
        <v>0.56197478991596639</v>
      </c>
      <c r="AD28" s="15">
        <f t="shared" ref="AD28:AI28" si="105">SUM(AD25/AD26)</f>
        <v>0.54599761051373952</v>
      </c>
      <c r="AE28" s="15">
        <f t="shared" si="105"/>
        <v>0.56848484848484848</v>
      </c>
      <c r="AF28" s="15">
        <f t="shared" si="105"/>
        <v>0.55156950672645744</v>
      </c>
      <c r="AG28" s="15">
        <f t="shared" si="105"/>
        <v>0.57094211123723038</v>
      </c>
      <c r="AH28" s="15">
        <f t="shared" si="105"/>
        <v>0.58093126385809313</v>
      </c>
      <c r="AI28" s="15">
        <f t="shared" si="105"/>
        <v>0.56348246674727931</v>
      </c>
      <c r="AJ28" s="15">
        <f t="shared" ref="AJ28:AO28" si="106">SUM(AJ25/AJ26)</f>
        <v>0.60550458715596334</v>
      </c>
      <c r="AK28" s="15">
        <f t="shared" si="106"/>
        <v>0.5850673194614443</v>
      </c>
      <c r="AL28" s="24">
        <f t="shared" si="106"/>
        <v>0.60665844636251542</v>
      </c>
      <c r="AM28" s="15">
        <f t="shared" si="106"/>
        <v>0.609375</v>
      </c>
      <c r="AN28" s="15">
        <f t="shared" si="106"/>
        <v>0.58584534731323723</v>
      </c>
      <c r="AO28" s="15">
        <f t="shared" si="106"/>
        <v>0.66778900112233441</v>
      </c>
      <c r="AP28" s="15">
        <f t="shared" ref="AP28:AU28" si="107">SUM(AP25/AP26)</f>
        <v>0.67682926829268297</v>
      </c>
      <c r="AQ28" s="15">
        <f t="shared" si="107"/>
        <v>0.67509025270758127</v>
      </c>
      <c r="AR28" s="15">
        <f t="shared" si="107"/>
        <v>0.66925638179800218</v>
      </c>
      <c r="AS28" s="15">
        <f t="shared" si="107"/>
        <v>0.70060606060606057</v>
      </c>
      <c r="AT28" s="15">
        <f t="shared" si="107"/>
        <v>0.7142857142857143</v>
      </c>
      <c r="AU28" s="15">
        <f t="shared" si="107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08">SUM(AY25/AY26)</f>
        <v>0.72988505747126442</v>
      </c>
      <c r="AZ28" s="15">
        <f t="shared" si="108"/>
        <v>0.73580246913580249</v>
      </c>
      <c r="BA28" s="15">
        <f t="shared" si="108"/>
        <v>0.74181117533718688</v>
      </c>
      <c r="BB28" s="15">
        <f t="shared" si="108"/>
        <v>0.74274905422446402</v>
      </c>
      <c r="BC28" s="15">
        <f t="shared" si="108"/>
        <v>0.73694984646878203</v>
      </c>
      <c r="BD28" s="15">
        <f t="shared" si="108"/>
        <v>0.74499473129610116</v>
      </c>
      <c r="BE28" s="15">
        <f t="shared" si="108"/>
        <v>0.74554102259215216</v>
      </c>
      <c r="BF28" s="15">
        <f t="shared" si="108"/>
        <v>0.7385086823289071</v>
      </c>
      <c r="BG28" s="15">
        <f t="shared" si="108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09">SUM(BK25/BK26)</f>
        <v>0.7407797681770284</v>
      </c>
      <c r="BL28" s="15">
        <f t="shared" si="109"/>
        <v>0.77180406212664276</v>
      </c>
      <c r="BM28" s="15">
        <f t="shared" si="109"/>
        <v>0.77010309278350519</v>
      </c>
      <c r="BN28" s="15">
        <f t="shared" si="109"/>
        <v>0.77509068923821045</v>
      </c>
      <c r="BO28" s="15">
        <f t="shared" si="109"/>
        <v>0.7717277486910995</v>
      </c>
      <c r="BP28" s="15">
        <f t="shared" si="109"/>
        <v>0.77704918032786885</v>
      </c>
      <c r="BQ28" s="15">
        <f t="shared" si="109"/>
        <v>0.76957494407158833</v>
      </c>
      <c r="BR28" s="15">
        <f t="shared" si="109"/>
        <v>0.77331995987963886</v>
      </c>
      <c r="BS28" s="15">
        <f t="shared" si="109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10">SUM(BW25/BW26)</f>
        <v>0.78994413407821229</v>
      </c>
      <c r="BX28" s="15">
        <f t="shared" si="110"/>
        <v>0.68770764119601324</v>
      </c>
      <c r="BY28" s="15">
        <f t="shared" si="110"/>
        <v>0.8008519701810437</v>
      </c>
      <c r="BZ28" s="15">
        <f t="shared" si="110"/>
        <v>0.7960088691796009</v>
      </c>
      <c r="CA28" s="15">
        <f t="shared" si="110"/>
        <v>0.79664804469273742</v>
      </c>
      <c r="CB28" s="15">
        <f t="shared" si="110"/>
        <v>0.797085201793722</v>
      </c>
      <c r="CC28" s="15">
        <f t="shared" ref="CC28:DK28" si="111">SUM(CC25/CC26)</f>
        <v>0.79731243001119823</v>
      </c>
      <c r="CD28" s="15">
        <f t="shared" si="111"/>
        <v>0.80156950672645744</v>
      </c>
      <c r="CE28" s="15">
        <f t="shared" si="111"/>
        <v>0.80134680134680136</v>
      </c>
      <c r="CF28" s="15">
        <f t="shared" si="111"/>
        <v>0.80089988751406072</v>
      </c>
      <c r="CG28" s="15">
        <f t="shared" si="111"/>
        <v>0.8033707865168539</v>
      </c>
      <c r="CH28" s="24">
        <f t="shared" si="111"/>
        <v>0.8080357142857143</v>
      </c>
      <c r="CI28" s="244">
        <f t="shared" si="111"/>
        <v>0.81132075471698117</v>
      </c>
      <c r="CJ28" s="245">
        <f t="shared" si="111"/>
        <v>0.82333333333333336</v>
      </c>
      <c r="CK28" s="245">
        <f t="shared" si="111"/>
        <v>0.81888888888888889</v>
      </c>
      <c r="CL28" s="245">
        <f t="shared" si="111"/>
        <v>0.82471910112359548</v>
      </c>
      <c r="CM28" s="245">
        <f t="shared" si="111"/>
        <v>0.82564679415073117</v>
      </c>
      <c r="CN28" s="245">
        <f t="shared" si="111"/>
        <v>0.82981090100111232</v>
      </c>
      <c r="CO28" s="245">
        <f t="shared" si="111"/>
        <v>0.82754759238521836</v>
      </c>
      <c r="CP28" s="245">
        <f t="shared" si="111"/>
        <v>0.89269911504424782</v>
      </c>
      <c r="CQ28" s="245">
        <f t="shared" si="111"/>
        <v>0.90614525139664803</v>
      </c>
      <c r="CR28" s="245">
        <f t="shared" si="111"/>
        <v>0.90561797752808992</v>
      </c>
      <c r="CS28" s="245">
        <f t="shared" si="111"/>
        <v>0.90677025527192012</v>
      </c>
      <c r="CT28" s="246">
        <f t="shared" si="111"/>
        <v>0.9098805646036916</v>
      </c>
      <c r="CU28" s="245">
        <f t="shared" si="111"/>
        <v>0.90552147239263803</v>
      </c>
      <c r="CV28" s="245">
        <f t="shared" si="111"/>
        <v>0.91275899672846239</v>
      </c>
      <c r="CW28" s="245">
        <f t="shared" si="111"/>
        <v>0.91228070175438591</v>
      </c>
      <c r="CX28" s="245">
        <f t="shared" si="111"/>
        <v>0.91347207009857612</v>
      </c>
      <c r="CY28" s="245">
        <f t="shared" si="111"/>
        <v>0.91352549889135259</v>
      </c>
      <c r="CZ28" s="245">
        <f t="shared" si="111"/>
        <v>0.91261061946902655</v>
      </c>
      <c r="DA28" s="245">
        <f t="shared" si="111"/>
        <v>0.9109663409337676</v>
      </c>
      <c r="DB28" s="245">
        <f t="shared" si="111"/>
        <v>0.91274397244546501</v>
      </c>
      <c r="DC28" s="245">
        <f t="shared" si="111"/>
        <v>0.91261061946902655</v>
      </c>
      <c r="DD28" s="245">
        <f t="shared" si="111"/>
        <v>0.913953488372093</v>
      </c>
      <c r="DE28" s="245">
        <f t="shared" si="111"/>
        <v>0.91379310344827591</v>
      </c>
      <c r="DF28" s="246">
        <f t="shared" si="111"/>
        <v>0.9169435215946844</v>
      </c>
      <c r="DG28" s="245">
        <f t="shared" si="111"/>
        <v>0.91600000000000004</v>
      </c>
      <c r="DH28" s="245">
        <f t="shared" si="111"/>
        <v>0.93356643356643354</v>
      </c>
      <c r="DI28" s="245">
        <f t="shared" si="111"/>
        <v>0.93582263710618441</v>
      </c>
      <c r="DJ28" s="245">
        <f t="shared" si="111"/>
        <v>0.93256997455470736</v>
      </c>
      <c r="DK28" s="245">
        <f t="shared" si="111"/>
        <v>0.93211488250652741</v>
      </c>
      <c r="DL28" s="245">
        <f t="shared" ref="DL28:FK28" si="112">SUM(DL25/DL26)</f>
        <v>0.93617021276595747</v>
      </c>
      <c r="DM28" s="245">
        <f t="shared" si="112"/>
        <v>0.93519695044472684</v>
      </c>
      <c r="DN28" s="245">
        <f t="shared" si="112"/>
        <v>0.94668246445497628</v>
      </c>
      <c r="DO28" s="245">
        <f t="shared" si="112"/>
        <v>0.96352201257861636</v>
      </c>
      <c r="DP28" s="245">
        <f t="shared" si="112"/>
        <v>0.96282051282051284</v>
      </c>
      <c r="DQ28" s="245">
        <f t="shared" si="112"/>
        <v>0.96049382716049381</v>
      </c>
      <c r="DR28" s="245">
        <f t="shared" si="112"/>
        <v>0.95864106351550959</v>
      </c>
      <c r="DS28" s="245">
        <f t="shared" si="112"/>
        <v>0.95890410958904104</v>
      </c>
      <c r="DT28" s="245">
        <f t="shared" si="112"/>
        <v>0.96878751500600235</v>
      </c>
      <c r="DU28" s="245">
        <f t="shared" si="112"/>
        <v>0.96188340807174888</v>
      </c>
      <c r="DV28" s="357">
        <f t="shared" si="112"/>
        <v>0.96192609182530797</v>
      </c>
      <c r="DW28" s="357">
        <f t="shared" si="112"/>
        <v>0.96283783783783783</v>
      </c>
      <c r="DX28" s="357">
        <f t="shared" si="112"/>
        <v>0.96432552954292083</v>
      </c>
      <c r="DY28" s="357">
        <f t="shared" si="112"/>
        <v>0.96649214659685867</v>
      </c>
      <c r="DZ28" s="357">
        <f t="shared" si="112"/>
        <v>0.96495071193866377</v>
      </c>
      <c r="EA28" s="357">
        <f t="shared" si="112"/>
        <v>0.96196868008948544</v>
      </c>
      <c r="EB28" s="357">
        <f t="shared" si="112"/>
        <v>0.96770601336302897</v>
      </c>
      <c r="EC28" s="357">
        <f t="shared" si="112"/>
        <v>0.97309417040358748</v>
      </c>
      <c r="ED28" s="357">
        <f t="shared" si="112"/>
        <v>0.97441601779755282</v>
      </c>
      <c r="EE28" s="357">
        <f t="shared" si="112"/>
        <v>0.976457399103139</v>
      </c>
      <c r="EF28" s="357">
        <f t="shared" si="112"/>
        <v>0.97571743929359822</v>
      </c>
      <c r="EG28" s="357">
        <f t="shared" si="112"/>
        <v>0.9743303571428571</v>
      </c>
      <c r="EH28" s="357">
        <f t="shared" si="112"/>
        <v>0.97843359818388198</v>
      </c>
      <c r="EI28" s="357">
        <f t="shared" si="112"/>
        <v>0.9788182831661093</v>
      </c>
      <c r="EJ28" s="357">
        <f t="shared" si="112"/>
        <v>0.9788182831661093</v>
      </c>
      <c r="EK28" s="357">
        <f t="shared" si="112"/>
        <v>0.97886540600667404</v>
      </c>
      <c r="EL28" s="357">
        <f t="shared" si="112"/>
        <v>0.97893569844789352</v>
      </c>
      <c r="EM28" s="357">
        <f t="shared" si="112"/>
        <v>0.97811816192560175</v>
      </c>
      <c r="EN28" s="357">
        <f t="shared" si="112"/>
        <v>0.97799779977997803</v>
      </c>
      <c r="EO28" s="357">
        <f t="shared" si="112"/>
        <v>0.97697368421052633</v>
      </c>
      <c r="EP28" s="357">
        <f t="shared" si="112"/>
        <v>0.976457399103139</v>
      </c>
      <c r="EQ28" s="357">
        <f t="shared" si="112"/>
        <v>0.97833523375142528</v>
      </c>
      <c r="ER28" s="357">
        <f t="shared" si="112"/>
        <v>0.97986577181208057</v>
      </c>
      <c r="ES28" s="357">
        <f t="shared" si="112"/>
        <v>0.97909407665505221</v>
      </c>
      <c r="ET28" s="357">
        <f t="shared" si="112"/>
        <v>0.98037077426390407</v>
      </c>
      <c r="EU28" s="357">
        <f t="shared" si="112"/>
        <v>0.98030634573304154</v>
      </c>
      <c r="EV28" s="357">
        <f t="shared" si="112"/>
        <v>0.98037077426390407</v>
      </c>
      <c r="EW28" s="357">
        <f t="shared" si="112"/>
        <v>0.98032786885245904</v>
      </c>
      <c r="EX28" s="357">
        <f t="shared" si="112"/>
        <v>0.98133918770581774</v>
      </c>
      <c r="EY28" s="357">
        <f t="shared" si="112"/>
        <v>0.98131868131868127</v>
      </c>
      <c r="EZ28" s="357">
        <f t="shared" si="112"/>
        <v>0.98140043763676144</v>
      </c>
      <c r="FA28" s="357">
        <f t="shared" si="112"/>
        <v>0.98144104803493448</v>
      </c>
      <c r="FB28" s="357">
        <f t="shared" si="112"/>
        <v>0.98162162162162159</v>
      </c>
      <c r="FC28" s="357">
        <f t="shared" si="112"/>
        <v>0.98135964912280704</v>
      </c>
      <c r="FD28" s="357">
        <f t="shared" si="112"/>
        <v>0.98150163220892273</v>
      </c>
      <c r="FE28" s="357">
        <f t="shared" si="112"/>
        <v>0.98156182212581344</v>
      </c>
      <c r="FF28" s="357">
        <f t="shared" si="112"/>
        <v>0.98140043763676144</v>
      </c>
      <c r="FG28" s="357">
        <f t="shared" si="112"/>
        <v>0.98140043763676144</v>
      </c>
      <c r="FH28" s="357">
        <f t="shared" si="112"/>
        <v>0.98154180238870792</v>
      </c>
      <c r="FI28" s="357">
        <f t="shared" si="112"/>
        <v>0.98270270270270266</v>
      </c>
      <c r="FJ28" s="357">
        <f t="shared" si="112"/>
        <v>0.98274002157497298</v>
      </c>
      <c r="FK28" s="357">
        <f t="shared" si="112"/>
        <v>0.98367791077257893</v>
      </c>
    </row>
    <row r="29" spans="2:167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67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67" s="68" customFormat="1" x14ac:dyDescent="0.25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</row>
    <row r="32" spans="2:167" s="68" customFormat="1" ht="13.8" thickBot="1" x14ac:dyDescent="0.3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13">U33-U31</f>
        <v>9199</v>
      </c>
      <c r="V32" s="68">
        <f t="shared" si="113"/>
        <v>9340</v>
      </c>
      <c r="W32" s="68">
        <f t="shared" si="113"/>
        <v>9904</v>
      </c>
      <c r="X32" s="68">
        <f t="shared" si="113"/>
        <v>11055</v>
      </c>
      <c r="Y32" s="68">
        <f t="shared" si="113"/>
        <v>9083</v>
      </c>
      <c r="Z32" s="89">
        <f t="shared" si="113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</row>
    <row r="33" spans="2:170" s="68" customFormat="1" ht="13.8" thickTop="1" x14ac:dyDescent="0.25">
      <c r="B33" s="87" t="s">
        <v>9</v>
      </c>
      <c r="C33" s="106">
        <f t="shared" ref="C33:Q33" si="114">SUM(C31:C32)</f>
        <v>80715</v>
      </c>
      <c r="D33" s="94">
        <f t="shared" si="114"/>
        <v>80774</v>
      </c>
      <c r="E33" s="94">
        <f t="shared" si="114"/>
        <v>81009</v>
      </c>
      <c r="F33" s="94">
        <f t="shared" si="114"/>
        <v>81103</v>
      </c>
      <c r="G33" s="94">
        <f t="shared" si="114"/>
        <v>81124</v>
      </c>
      <c r="H33" s="94">
        <f t="shared" si="114"/>
        <v>80974</v>
      </c>
      <c r="I33" s="94">
        <f t="shared" si="114"/>
        <v>81129</v>
      </c>
      <c r="J33" s="94">
        <f t="shared" si="114"/>
        <v>81580</v>
      </c>
      <c r="K33" s="94">
        <f t="shared" si="114"/>
        <v>81314</v>
      </c>
      <c r="L33" s="94">
        <f t="shared" si="114"/>
        <v>2194</v>
      </c>
      <c r="M33" s="94">
        <f t="shared" si="114"/>
        <v>2208</v>
      </c>
      <c r="N33" s="107">
        <f t="shared" si="114"/>
        <v>2182</v>
      </c>
      <c r="O33" s="106">
        <f t="shared" si="114"/>
        <v>82945</v>
      </c>
      <c r="P33" s="94">
        <f t="shared" si="114"/>
        <v>74395</v>
      </c>
      <c r="Q33" s="94">
        <f t="shared" si="114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15">SUM(AA31:AA32)</f>
        <v>73688</v>
      </c>
      <c r="AB33" s="95">
        <f t="shared" si="115"/>
        <v>69783</v>
      </c>
      <c r="AC33" s="95">
        <f t="shared" si="115"/>
        <v>79403</v>
      </c>
      <c r="AD33" s="95">
        <f t="shared" si="115"/>
        <v>70539</v>
      </c>
      <c r="AE33" s="95">
        <f t="shared" si="115"/>
        <v>65810</v>
      </c>
      <c r="AF33" s="95">
        <f t="shared" si="115"/>
        <v>72872</v>
      </c>
      <c r="AG33" s="95">
        <f t="shared" ref="AG33:AL33" si="116">SUM(AG31:AG32)</f>
        <v>68535</v>
      </c>
      <c r="AH33" s="95">
        <f t="shared" si="116"/>
        <v>70976</v>
      </c>
      <c r="AI33" s="95">
        <f t="shared" si="116"/>
        <v>66800</v>
      </c>
      <c r="AJ33" s="95">
        <f t="shared" si="116"/>
        <v>66291</v>
      </c>
      <c r="AK33" s="95">
        <f t="shared" si="116"/>
        <v>62539</v>
      </c>
      <c r="AL33" s="107">
        <f t="shared" si="116"/>
        <v>61525</v>
      </c>
      <c r="AM33" s="95">
        <f t="shared" ref="AM33:AR33" si="117">SUM(AM31:AM32)</f>
        <v>64870</v>
      </c>
      <c r="AN33" s="95">
        <f t="shared" si="117"/>
        <v>57995</v>
      </c>
      <c r="AO33" s="95">
        <f t="shared" si="117"/>
        <v>64354</v>
      </c>
      <c r="AP33" s="95">
        <f t="shared" si="117"/>
        <v>60343</v>
      </c>
      <c r="AQ33" s="95">
        <f t="shared" si="117"/>
        <v>60603</v>
      </c>
      <c r="AR33" s="95">
        <f t="shared" si="117"/>
        <v>64028</v>
      </c>
      <c r="AS33" s="95">
        <f t="shared" ref="AS33:AX33" si="118">SUM(AS31:AS32)</f>
        <v>59416</v>
      </c>
      <c r="AT33" s="95">
        <f t="shared" si="118"/>
        <v>69279</v>
      </c>
      <c r="AU33" s="95">
        <f t="shared" si="118"/>
        <v>61867</v>
      </c>
      <c r="AV33" s="95">
        <f t="shared" si="118"/>
        <v>61507</v>
      </c>
      <c r="AW33" s="95">
        <f t="shared" si="118"/>
        <v>58397</v>
      </c>
      <c r="AX33" s="107">
        <f t="shared" si="118"/>
        <v>58434</v>
      </c>
      <c r="AY33" s="95">
        <f t="shared" ref="AY33:BJ33" si="119">SUM(AY31:AY32)</f>
        <v>60296</v>
      </c>
      <c r="AZ33" s="95">
        <f t="shared" si="119"/>
        <v>57112</v>
      </c>
      <c r="BA33" s="95">
        <f t="shared" si="119"/>
        <v>65876</v>
      </c>
      <c r="BB33" s="95">
        <f t="shared" si="119"/>
        <v>56010</v>
      </c>
      <c r="BC33" s="95">
        <f t="shared" si="119"/>
        <v>62380</v>
      </c>
      <c r="BD33" s="95">
        <f t="shared" si="119"/>
        <v>61066</v>
      </c>
      <c r="BE33" s="95">
        <f t="shared" si="119"/>
        <v>55651</v>
      </c>
      <c r="BF33" s="95">
        <f t="shared" si="119"/>
        <v>62729</v>
      </c>
      <c r="BG33" s="95">
        <f t="shared" si="119"/>
        <v>55002</v>
      </c>
      <c r="BH33" s="95">
        <f t="shared" si="119"/>
        <v>59532</v>
      </c>
      <c r="BI33" s="95">
        <f t="shared" si="119"/>
        <v>54642</v>
      </c>
      <c r="BJ33" s="107">
        <f t="shared" si="119"/>
        <v>51192</v>
      </c>
      <c r="BK33" s="95">
        <f t="shared" ref="BK33:BV33" si="120">SUM(BK31:BK32)</f>
        <v>57244</v>
      </c>
      <c r="BL33" s="95">
        <f t="shared" si="120"/>
        <v>53300</v>
      </c>
      <c r="BM33" s="95">
        <f t="shared" si="120"/>
        <v>59264</v>
      </c>
      <c r="BN33" s="95">
        <f t="shared" si="120"/>
        <v>52943</v>
      </c>
      <c r="BO33" s="95">
        <f t="shared" si="120"/>
        <v>58764</v>
      </c>
      <c r="BP33" s="95">
        <f t="shared" si="120"/>
        <v>55612</v>
      </c>
      <c r="BQ33" s="95">
        <f t="shared" si="120"/>
        <v>55421</v>
      </c>
      <c r="BR33" s="95">
        <f t="shared" si="120"/>
        <v>60025</v>
      </c>
      <c r="BS33" s="95">
        <f t="shared" si="120"/>
        <v>50436</v>
      </c>
      <c r="BT33" s="95">
        <f t="shared" si="120"/>
        <v>55299</v>
      </c>
      <c r="BU33" s="95">
        <f t="shared" si="120"/>
        <v>55128</v>
      </c>
      <c r="BV33" s="107">
        <f t="shared" si="120"/>
        <v>54960</v>
      </c>
      <c r="BW33" s="95">
        <f t="shared" ref="BW33:CB33" si="121">SUM(BW31:BW32)</f>
        <v>54935</v>
      </c>
      <c r="BX33" s="95">
        <f t="shared" si="121"/>
        <v>54654</v>
      </c>
      <c r="BY33" s="95">
        <f t="shared" si="121"/>
        <v>54567</v>
      </c>
      <c r="BZ33" s="95">
        <f t="shared" si="121"/>
        <v>54496</v>
      </c>
      <c r="CA33" s="95">
        <f t="shared" si="121"/>
        <v>54630</v>
      </c>
      <c r="CB33" s="95">
        <f t="shared" si="121"/>
        <v>54051</v>
      </c>
      <c r="CC33" s="95">
        <f t="shared" ref="CC33:CN33" si="122">SUM(CC31:CC32)</f>
        <v>53379</v>
      </c>
      <c r="CD33" s="95">
        <f t="shared" si="122"/>
        <v>53182</v>
      </c>
      <c r="CE33" s="95">
        <f t="shared" si="122"/>
        <v>52834</v>
      </c>
      <c r="CF33" s="95">
        <f t="shared" si="122"/>
        <v>52476</v>
      </c>
      <c r="CG33" s="95">
        <f t="shared" si="122"/>
        <v>52405</v>
      </c>
      <c r="CH33" s="107">
        <f t="shared" si="122"/>
        <v>52558</v>
      </c>
      <c r="CI33" s="106">
        <f t="shared" si="122"/>
        <v>51599</v>
      </c>
      <c r="CJ33" s="94">
        <f t="shared" si="122"/>
        <v>51294</v>
      </c>
      <c r="CK33" s="94">
        <f t="shared" si="122"/>
        <v>51044</v>
      </c>
      <c r="CL33" s="94">
        <f t="shared" si="122"/>
        <v>50831</v>
      </c>
      <c r="CM33" s="94">
        <f t="shared" si="122"/>
        <v>50524</v>
      </c>
      <c r="CN33" s="94">
        <f t="shared" si="122"/>
        <v>50261</v>
      </c>
      <c r="CO33" s="94">
        <f t="shared" ref="CO33:CT33" si="123">SUM(CO31:CO32)</f>
        <v>50088</v>
      </c>
      <c r="CP33" s="94">
        <f t="shared" si="123"/>
        <v>49938</v>
      </c>
      <c r="CQ33" s="94">
        <f t="shared" si="123"/>
        <v>49906</v>
      </c>
      <c r="CR33" s="94">
        <f t="shared" si="123"/>
        <v>49661</v>
      </c>
      <c r="CS33" s="94">
        <f t="shared" si="123"/>
        <v>49407</v>
      </c>
      <c r="CT33" s="107">
        <f t="shared" si="123"/>
        <v>49281</v>
      </c>
      <c r="CU33" s="95">
        <f t="shared" ref="CU33:DK33" si="124">SUM(CU31:CU32)</f>
        <v>44124</v>
      </c>
      <c r="CV33" s="95">
        <f t="shared" si="124"/>
        <v>48586</v>
      </c>
      <c r="CW33" s="95">
        <f t="shared" si="124"/>
        <v>48405</v>
      </c>
      <c r="CX33" s="95">
        <f t="shared" si="124"/>
        <v>48197</v>
      </c>
      <c r="CY33" s="95">
        <f t="shared" si="124"/>
        <v>48050</v>
      </c>
      <c r="CZ33" s="95">
        <f t="shared" si="124"/>
        <v>47953</v>
      </c>
      <c r="DA33" s="95">
        <f t="shared" si="124"/>
        <v>47630</v>
      </c>
      <c r="DB33" s="95">
        <f t="shared" si="124"/>
        <v>45151</v>
      </c>
      <c r="DC33" s="95">
        <f t="shared" si="124"/>
        <v>47276</v>
      </c>
      <c r="DD33" s="95">
        <f t="shared" si="124"/>
        <v>44769</v>
      </c>
      <c r="DE33" s="95">
        <f t="shared" si="124"/>
        <v>44748</v>
      </c>
      <c r="DF33" s="107">
        <f t="shared" si="124"/>
        <v>46749</v>
      </c>
      <c r="DG33" s="95">
        <f t="shared" si="124"/>
        <v>42088</v>
      </c>
      <c r="DH33" s="95">
        <f t="shared" si="124"/>
        <v>46458</v>
      </c>
      <c r="DI33" s="95">
        <f t="shared" si="124"/>
        <v>46202</v>
      </c>
      <c r="DJ33" s="95">
        <f t="shared" si="124"/>
        <v>43979</v>
      </c>
      <c r="DK33" s="95">
        <f t="shared" si="124"/>
        <v>41713</v>
      </c>
      <c r="DL33" s="95">
        <f t="shared" ref="DL33:FK33" si="125">SUM(DL31:DL32)</f>
        <v>46032</v>
      </c>
      <c r="DM33" s="95">
        <f t="shared" si="125"/>
        <v>43732</v>
      </c>
      <c r="DN33" s="95">
        <f t="shared" si="125"/>
        <v>45751</v>
      </c>
      <c r="DO33" s="95">
        <f t="shared" si="125"/>
        <v>43475</v>
      </c>
      <c r="DP33" s="95">
        <f t="shared" si="125"/>
        <v>43612</v>
      </c>
      <c r="DQ33" s="95">
        <f t="shared" si="125"/>
        <v>45618</v>
      </c>
      <c r="DR33" s="95">
        <f t="shared" si="125"/>
        <v>40957</v>
      </c>
      <c r="DS33" s="95">
        <f t="shared" si="125"/>
        <v>40956</v>
      </c>
      <c r="DT33" s="95">
        <f t="shared" si="125"/>
        <v>43186</v>
      </c>
      <c r="DU33" s="95">
        <f t="shared" si="125"/>
        <v>44936</v>
      </c>
      <c r="DV33" s="355">
        <f t="shared" si="125"/>
        <v>44822</v>
      </c>
      <c r="DW33" s="355">
        <f t="shared" si="125"/>
        <v>44778</v>
      </c>
      <c r="DX33" s="355">
        <f t="shared" si="125"/>
        <v>45019</v>
      </c>
      <c r="DY33" s="355">
        <f t="shared" si="125"/>
        <v>44842</v>
      </c>
      <c r="DZ33" s="355">
        <f t="shared" si="125"/>
        <v>44551</v>
      </c>
      <c r="EA33" s="355">
        <f t="shared" si="125"/>
        <v>44496</v>
      </c>
      <c r="EB33" s="355">
        <f t="shared" si="125"/>
        <v>44460</v>
      </c>
      <c r="EC33" s="355">
        <f t="shared" si="125"/>
        <v>44336</v>
      </c>
      <c r="ED33" s="355">
        <f t="shared" si="125"/>
        <v>44277</v>
      </c>
      <c r="EE33" s="355">
        <f t="shared" si="125"/>
        <v>44335</v>
      </c>
      <c r="EF33" s="355">
        <f t="shared" si="125"/>
        <v>44068</v>
      </c>
      <c r="EG33" s="355">
        <f t="shared" si="125"/>
        <v>43896</v>
      </c>
      <c r="EH33" s="355">
        <f t="shared" si="125"/>
        <v>43882</v>
      </c>
      <c r="EI33" s="355">
        <f t="shared" si="125"/>
        <v>43906</v>
      </c>
      <c r="EJ33" s="355">
        <f t="shared" si="125"/>
        <v>43712</v>
      </c>
      <c r="EK33" s="355">
        <f t="shared" si="125"/>
        <v>43666</v>
      </c>
      <c r="EL33" s="355">
        <f t="shared" si="125"/>
        <v>43405</v>
      </c>
      <c r="EM33" s="355">
        <f t="shared" si="125"/>
        <v>43328</v>
      </c>
      <c r="EN33" s="355">
        <f t="shared" si="125"/>
        <v>43654</v>
      </c>
      <c r="EO33" s="355">
        <f t="shared" si="125"/>
        <v>43128</v>
      </c>
      <c r="EP33" s="355">
        <f t="shared" si="125"/>
        <v>42829</v>
      </c>
      <c r="EQ33" s="355">
        <f t="shared" si="125"/>
        <v>41274</v>
      </c>
      <c r="ER33" s="355">
        <f t="shared" si="125"/>
        <v>40423</v>
      </c>
      <c r="ES33" s="355">
        <f t="shared" si="125"/>
        <v>40577</v>
      </c>
      <c r="ET33" s="355">
        <f t="shared" si="125"/>
        <v>42616</v>
      </c>
      <c r="EU33" s="355">
        <f t="shared" si="125"/>
        <v>42603</v>
      </c>
      <c r="EV33" s="355">
        <f t="shared" si="125"/>
        <v>42384</v>
      </c>
      <c r="EW33" s="355">
        <f t="shared" si="125"/>
        <v>42293</v>
      </c>
      <c r="EX33" s="355">
        <f t="shared" si="125"/>
        <v>42121</v>
      </c>
      <c r="EY33" s="355">
        <f t="shared" si="125"/>
        <v>41984</v>
      </c>
      <c r="EZ33" s="355">
        <f t="shared" si="125"/>
        <v>41980</v>
      </c>
      <c r="FA33" s="355">
        <f t="shared" si="125"/>
        <v>41897</v>
      </c>
      <c r="FB33" s="355">
        <f t="shared" si="125"/>
        <v>41778</v>
      </c>
      <c r="FC33" s="355">
        <f t="shared" si="125"/>
        <v>41726</v>
      </c>
      <c r="FD33" s="355">
        <f t="shared" si="125"/>
        <v>41624</v>
      </c>
      <c r="FE33" s="355">
        <f t="shared" si="125"/>
        <v>41402</v>
      </c>
      <c r="FF33" s="355">
        <f t="shared" si="125"/>
        <v>41412</v>
      </c>
      <c r="FG33" s="355">
        <f t="shared" si="125"/>
        <v>41395</v>
      </c>
      <c r="FH33" s="355">
        <f t="shared" si="125"/>
        <v>41389</v>
      </c>
      <c r="FI33" s="355">
        <f t="shared" si="125"/>
        <v>41256</v>
      </c>
      <c r="FJ33" s="355">
        <f t="shared" si="125"/>
        <v>41070</v>
      </c>
      <c r="FK33" s="355">
        <f t="shared" si="125"/>
        <v>40986</v>
      </c>
    </row>
    <row r="34" spans="2:170" x14ac:dyDescent="0.25">
      <c r="B34" s="3" t="s">
        <v>10</v>
      </c>
      <c r="C34" s="36">
        <f t="shared" ref="C34:Q34" si="126">SUM(C31)/C33</f>
        <v>0.97877717896301808</v>
      </c>
      <c r="D34" s="14">
        <f t="shared" si="126"/>
        <v>0.97839651372966552</v>
      </c>
      <c r="E34" s="14">
        <f t="shared" si="126"/>
        <v>0.97370662518979367</v>
      </c>
      <c r="F34" s="14">
        <f t="shared" si="126"/>
        <v>0.96822558968225592</v>
      </c>
      <c r="G34" s="14">
        <f t="shared" si="126"/>
        <v>0.96488092303140871</v>
      </c>
      <c r="H34" s="14">
        <f t="shared" si="126"/>
        <v>0.96127151925309362</v>
      </c>
      <c r="I34" s="14">
        <f t="shared" si="126"/>
        <v>0.95650137435442317</v>
      </c>
      <c r="J34" s="14">
        <f t="shared" si="126"/>
        <v>0.94658004412846286</v>
      </c>
      <c r="K34" s="14">
        <f t="shared" si="126"/>
        <v>0.93914946995597315</v>
      </c>
      <c r="L34" s="14">
        <f t="shared" si="126"/>
        <v>0.78395624430264355</v>
      </c>
      <c r="M34" s="14">
        <f t="shared" si="126"/>
        <v>0.77762681159420288</v>
      </c>
      <c r="N34" s="23">
        <f t="shared" si="126"/>
        <v>0.7768102658111824</v>
      </c>
      <c r="O34" s="36">
        <f t="shared" si="126"/>
        <v>0.92358791970582921</v>
      </c>
      <c r="P34" s="14">
        <f t="shared" si="126"/>
        <v>0.91813965992338198</v>
      </c>
      <c r="Q34" s="14">
        <f t="shared" si="126"/>
        <v>0.90924140741401049</v>
      </c>
      <c r="R34" s="14">
        <f t="shared" ref="R34:W34" si="127">SUM(R31)/R33</f>
        <v>0.91970961516340533</v>
      </c>
      <c r="S34" s="14">
        <f t="shared" si="127"/>
        <v>0.90331624885821582</v>
      </c>
      <c r="T34" s="14">
        <f t="shared" si="127"/>
        <v>0.89771490750816108</v>
      </c>
      <c r="U34" s="14">
        <f t="shared" si="127"/>
        <v>0.88779107354143039</v>
      </c>
      <c r="V34" s="14">
        <f t="shared" si="127"/>
        <v>0.87961125003222396</v>
      </c>
      <c r="W34" s="14">
        <f t="shared" si="127"/>
        <v>0.87144173730188601</v>
      </c>
      <c r="X34" s="14">
        <f t="shared" ref="X34:AC34" si="128">SUM(X31)/X33</f>
        <v>0.86778213653542557</v>
      </c>
      <c r="Y34" s="14">
        <f t="shared" si="128"/>
        <v>0.86106947291137692</v>
      </c>
      <c r="Z34" s="23">
        <f t="shared" si="128"/>
        <v>0.85671496054680285</v>
      </c>
      <c r="AA34" s="14">
        <f t="shared" si="128"/>
        <v>0.85302898708066444</v>
      </c>
      <c r="AB34" s="14">
        <f t="shared" si="128"/>
        <v>0.8491323101615007</v>
      </c>
      <c r="AC34" s="14">
        <f t="shared" si="128"/>
        <v>0.84210924020503009</v>
      </c>
      <c r="AD34" s="14">
        <f t="shared" ref="AD34:AI34" si="129">SUM(AD31)/AD33</f>
        <v>0.84038616935312382</v>
      </c>
      <c r="AE34" s="14">
        <f t="shared" si="129"/>
        <v>0.83516182950919315</v>
      </c>
      <c r="AF34" s="14">
        <f t="shared" si="129"/>
        <v>0.8275880996816336</v>
      </c>
      <c r="AG34" s="14">
        <f t="shared" si="129"/>
        <v>0.82130298387685119</v>
      </c>
      <c r="AH34" s="14">
        <f t="shared" si="129"/>
        <v>0.81433160504959423</v>
      </c>
      <c r="AI34" s="14">
        <f t="shared" si="129"/>
        <v>0.8055239520958084</v>
      </c>
      <c r="AJ34" s="14">
        <f t="shared" ref="AJ34:AO34" si="130">SUM(AJ31)/AJ33</f>
        <v>0.79799671146912854</v>
      </c>
      <c r="AK34" s="14">
        <f t="shared" si="130"/>
        <v>0.79117030972673053</v>
      </c>
      <c r="AL34" s="23">
        <f t="shared" si="130"/>
        <v>0.78631450629825272</v>
      </c>
      <c r="AM34" s="14">
        <f t="shared" si="130"/>
        <v>0.7792508093109296</v>
      </c>
      <c r="AN34" s="14">
        <f t="shared" si="130"/>
        <v>0.77332528666264333</v>
      </c>
      <c r="AO34" s="14">
        <f t="shared" si="130"/>
        <v>0.76912080057183707</v>
      </c>
      <c r="AP34" s="14">
        <f t="shared" ref="AP34:AU34" si="131">SUM(AP31)/AP33</f>
        <v>0.76827469631937428</v>
      </c>
      <c r="AQ34" s="14">
        <f t="shared" si="131"/>
        <v>0.7629655297592528</v>
      </c>
      <c r="AR34" s="14">
        <f t="shared" si="131"/>
        <v>0.7574342475167114</v>
      </c>
      <c r="AS34" s="14">
        <f t="shared" si="131"/>
        <v>0.75743907365019525</v>
      </c>
      <c r="AT34" s="14">
        <f t="shared" si="131"/>
        <v>0.75193059946015384</v>
      </c>
      <c r="AU34" s="14">
        <f t="shared" si="131"/>
        <v>0.74614899704204185</v>
      </c>
      <c r="AV34" s="14">
        <f t="shared" ref="AV34:BJ34" si="132">SUM(AV31)/AV33</f>
        <v>0.74146032158941255</v>
      </c>
      <c r="AW34" s="14">
        <f t="shared" si="132"/>
        <v>0.7338390670753635</v>
      </c>
      <c r="AX34" s="23">
        <f t="shared" si="132"/>
        <v>0.7326385323612965</v>
      </c>
      <c r="AY34" s="14">
        <f t="shared" si="132"/>
        <v>0.73230396709566137</v>
      </c>
      <c r="AZ34" s="14">
        <f t="shared" si="132"/>
        <v>0.72947891861605263</v>
      </c>
      <c r="BA34" s="14">
        <f t="shared" si="132"/>
        <v>0.71995871030420788</v>
      </c>
      <c r="BB34" s="14">
        <f t="shared" si="132"/>
        <v>0.72131762185324044</v>
      </c>
      <c r="BC34" s="14">
        <f t="shared" si="132"/>
        <v>0.70969862135299777</v>
      </c>
      <c r="BD34" s="14">
        <f t="shared" si="132"/>
        <v>0.70774244260308516</v>
      </c>
      <c r="BE34" s="14">
        <f t="shared" si="132"/>
        <v>0.698873335609423</v>
      </c>
      <c r="BF34" s="14">
        <f t="shared" si="132"/>
        <v>0.69583446252929271</v>
      </c>
      <c r="BG34" s="14">
        <f t="shared" si="132"/>
        <v>0.69099305479800732</v>
      </c>
      <c r="BH34" s="14">
        <f t="shared" si="132"/>
        <v>0.68460659813209701</v>
      </c>
      <c r="BI34" s="14">
        <f t="shared" si="132"/>
        <v>0.68024596464258258</v>
      </c>
      <c r="BJ34" s="23">
        <f t="shared" si="132"/>
        <v>0.67576965150804813</v>
      </c>
      <c r="BK34" s="14">
        <f t="shared" ref="BK34:BV34" si="133">SUM(BK31)/BK33</f>
        <v>0.66810495423101113</v>
      </c>
      <c r="BL34" s="14">
        <f t="shared" si="133"/>
        <v>0.66900562851782364</v>
      </c>
      <c r="BM34" s="14">
        <f t="shared" si="133"/>
        <v>0.66264511339092869</v>
      </c>
      <c r="BN34" s="14">
        <f t="shared" si="133"/>
        <v>0.66235385225620003</v>
      </c>
      <c r="BO34" s="14">
        <f t="shared" si="133"/>
        <v>0.65417602613845216</v>
      </c>
      <c r="BP34" s="14">
        <f t="shared" si="133"/>
        <v>0.65277278285262175</v>
      </c>
      <c r="BQ34" s="14">
        <f t="shared" si="133"/>
        <v>0.64872521246458925</v>
      </c>
      <c r="BR34" s="14">
        <f t="shared" si="133"/>
        <v>0.64511453561016241</v>
      </c>
      <c r="BS34" s="14">
        <f t="shared" si="133"/>
        <v>0.64186295503211988</v>
      </c>
      <c r="BT34" s="14">
        <f t="shared" si="133"/>
        <v>0.63675654170961504</v>
      </c>
      <c r="BU34" s="14">
        <f t="shared" si="133"/>
        <v>0.63388840516615874</v>
      </c>
      <c r="BV34" s="23">
        <f t="shared" si="133"/>
        <v>0.63020378457059678</v>
      </c>
      <c r="BW34" s="14">
        <f t="shared" ref="BW34:CB34" si="134">SUM(BW31)/BW33</f>
        <v>0.62522981705652136</v>
      </c>
      <c r="BX34" s="14">
        <f t="shared" si="134"/>
        <v>0.62462033885900392</v>
      </c>
      <c r="BY34" s="14">
        <f t="shared" si="134"/>
        <v>0.62248245276449132</v>
      </c>
      <c r="BZ34" s="14">
        <f t="shared" si="134"/>
        <v>0.61896285965942455</v>
      </c>
      <c r="CA34" s="14">
        <f t="shared" si="134"/>
        <v>0.61541277686252971</v>
      </c>
      <c r="CB34" s="14">
        <f t="shared" si="134"/>
        <v>0.60737081645112945</v>
      </c>
      <c r="CC34" s="14">
        <f t="shared" ref="CC34:DK34" si="135">SUM(CC31)/CC33</f>
        <v>0.60130388354971054</v>
      </c>
      <c r="CD34" s="14">
        <f t="shared" si="135"/>
        <v>0.59728855627844002</v>
      </c>
      <c r="CE34" s="14">
        <f t="shared" si="135"/>
        <v>0.59353825188325704</v>
      </c>
      <c r="CF34" s="14">
        <f t="shared" si="135"/>
        <v>0.58914551413979721</v>
      </c>
      <c r="CG34" s="14">
        <f t="shared" si="135"/>
        <v>0.58278790191775598</v>
      </c>
      <c r="CH34" s="23">
        <f t="shared" si="135"/>
        <v>0.57561170516381899</v>
      </c>
      <c r="CI34" s="239">
        <f t="shared" si="135"/>
        <v>0.57915851082385317</v>
      </c>
      <c r="CJ34" s="240">
        <f t="shared" si="135"/>
        <v>0.57283502943814091</v>
      </c>
      <c r="CK34" s="240">
        <f t="shared" si="135"/>
        <v>0.5699592508424105</v>
      </c>
      <c r="CL34" s="240">
        <f t="shared" si="135"/>
        <v>0.56703586394129568</v>
      </c>
      <c r="CM34" s="240">
        <f t="shared" si="135"/>
        <v>0.5591600031668118</v>
      </c>
      <c r="CN34" s="240">
        <f t="shared" si="135"/>
        <v>0.55361015499094723</v>
      </c>
      <c r="CO34" s="240">
        <f t="shared" si="135"/>
        <v>0.5492732790289091</v>
      </c>
      <c r="CP34" s="240">
        <f t="shared" si="135"/>
        <v>0.54493572029316351</v>
      </c>
      <c r="CQ34" s="240">
        <f t="shared" si="135"/>
        <v>0.5368893519817256</v>
      </c>
      <c r="CR34" s="240">
        <f t="shared" si="135"/>
        <v>0.53013431062604455</v>
      </c>
      <c r="CS34" s="240">
        <f t="shared" si="135"/>
        <v>0.52464225717003665</v>
      </c>
      <c r="CT34" s="241">
        <f t="shared" si="135"/>
        <v>0.5182524705261663</v>
      </c>
      <c r="CU34" s="240">
        <f t="shared" si="135"/>
        <v>0.51838001994379479</v>
      </c>
      <c r="CV34" s="240">
        <f t="shared" si="135"/>
        <v>0.51315193677190962</v>
      </c>
      <c r="CW34" s="240">
        <f t="shared" si="135"/>
        <v>0.50707571531866547</v>
      </c>
      <c r="CX34" s="240">
        <f t="shared" si="135"/>
        <v>0.5021059402037471</v>
      </c>
      <c r="CY34" s="240">
        <f t="shared" si="135"/>
        <v>0.4987513007284079</v>
      </c>
      <c r="CZ34" s="240">
        <f t="shared" si="135"/>
        <v>0.49504723374971327</v>
      </c>
      <c r="DA34" s="240">
        <f t="shared" si="135"/>
        <v>0.49265169011127441</v>
      </c>
      <c r="DB34" s="240">
        <f t="shared" si="135"/>
        <v>0.49013310890124251</v>
      </c>
      <c r="DC34" s="240">
        <f t="shared" si="135"/>
        <v>0.48561638040443356</v>
      </c>
      <c r="DD34" s="240">
        <f t="shared" si="135"/>
        <v>0.48283410395586229</v>
      </c>
      <c r="DE34" s="240">
        <f t="shared" si="135"/>
        <v>0.47595423259140074</v>
      </c>
      <c r="DF34" s="241">
        <f t="shared" si="135"/>
        <v>0.46880147168923397</v>
      </c>
      <c r="DG34" s="240">
        <f t="shared" si="135"/>
        <v>0.46409903060254704</v>
      </c>
      <c r="DH34" s="240">
        <f t="shared" si="135"/>
        <v>0.46304188729605233</v>
      </c>
      <c r="DI34" s="240">
        <f t="shared" si="135"/>
        <v>0.46075927449028181</v>
      </c>
      <c r="DJ34" s="240">
        <f t="shared" si="135"/>
        <v>0.45887810091179881</v>
      </c>
      <c r="DK34" s="240">
        <f t="shared" si="135"/>
        <v>0.45491813103828543</v>
      </c>
      <c r="DL34" s="240">
        <f t="shared" ref="DL34:FK34" si="136">SUM(DL31)/DL33</f>
        <v>0.45261991657977058</v>
      </c>
      <c r="DM34" s="240">
        <f t="shared" si="136"/>
        <v>0.45179731089362479</v>
      </c>
      <c r="DN34" s="240">
        <f t="shared" si="136"/>
        <v>0.44680990579440888</v>
      </c>
      <c r="DO34" s="240">
        <f t="shared" si="136"/>
        <v>0.44264519838987926</v>
      </c>
      <c r="DP34" s="240">
        <f t="shared" si="136"/>
        <v>0.44086489956892599</v>
      </c>
      <c r="DQ34" s="240">
        <f t="shared" si="136"/>
        <v>0.43544215002849751</v>
      </c>
      <c r="DR34" s="240">
        <f t="shared" si="136"/>
        <v>0.4365309959225529</v>
      </c>
      <c r="DS34" s="240">
        <f t="shared" si="136"/>
        <v>0.43480808672721943</v>
      </c>
      <c r="DT34" s="240">
        <f t="shared" si="136"/>
        <v>0.42849534571388875</v>
      </c>
      <c r="DU34" s="240">
        <f t="shared" si="136"/>
        <v>0.42674025280398792</v>
      </c>
      <c r="DV34" s="356">
        <f t="shared" si="136"/>
        <v>0.42349738967471329</v>
      </c>
      <c r="DW34" s="356">
        <f t="shared" si="136"/>
        <v>0.41924605833221673</v>
      </c>
      <c r="DX34" s="356">
        <f t="shared" si="136"/>
        <v>0.4130256114085164</v>
      </c>
      <c r="DY34" s="356">
        <f t="shared" si="136"/>
        <v>0.41264885598323003</v>
      </c>
      <c r="DZ34" s="356">
        <f t="shared" si="136"/>
        <v>0.4114161298287356</v>
      </c>
      <c r="EA34" s="356">
        <f t="shared" si="136"/>
        <v>0.40999190938511326</v>
      </c>
      <c r="EB34" s="356">
        <f t="shared" si="136"/>
        <v>0.40596041385515069</v>
      </c>
      <c r="EC34" s="356">
        <f t="shared" si="136"/>
        <v>0.40226903644893541</v>
      </c>
      <c r="ED34" s="356">
        <f t="shared" si="136"/>
        <v>0.40009485737516093</v>
      </c>
      <c r="EE34" s="356">
        <f t="shared" si="136"/>
        <v>0.39715800157888803</v>
      </c>
      <c r="EF34" s="356">
        <f t="shared" si="136"/>
        <v>0.39357356812199329</v>
      </c>
      <c r="EG34" s="356">
        <f t="shared" si="136"/>
        <v>0.38971660287953347</v>
      </c>
      <c r="EH34" s="356">
        <f t="shared" si="136"/>
        <v>0.38605806481017274</v>
      </c>
      <c r="EI34" s="356">
        <f t="shared" si="136"/>
        <v>0.38584703685145538</v>
      </c>
      <c r="EJ34" s="356">
        <f t="shared" si="136"/>
        <v>0.38266379941434847</v>
      </c>
      <c r="EK34" s="356">
        <f t="shared" si="136"/>
        <v>0.38107452022168276</v>
      </c>
      <c r="EL34" s="356">
        <f t="shared" si="136"/>
        <v>0.38023269208616517</v>
      </c>
      <c r="EM34" s="356">
        <f t="shared" si="136"/>
        <v>0.37779265140324964</v>
      </c>
      <c r="EN34" s="356">
        <f t="shared" si="136"/>
        <v>0.37254318046456225</v>
      </c>
      <c r="EO34" s="356">
        <f t="shared" si="136"/>
        <v>0.37425802263030977</v>
      </c>
      <c r="EP34" s="356">
        <f t="shared" si="136"/>
        <v>0.37385883396763875</v>
      </c>
      <c r="EQ34" s="356">
        <f t="shared" si="136"/>
        <v>0.36589620584387267</v>
      </c>
      <c r="ER34" s="356">
        <f t="shared" si="136"/>
        <v>0.36976473789674197</v>
      </c>
      <c r="ES34" s="356">
        <f t="shared" si="136"/>
        <v>0.36680878330088473</v>
      </c>
      <c r="ET34" s="356">
        <f t="shared" si="136"/>
        <v>0.36263375258119018</v>
      </c>
      <c r="EU34" s="356">
        <f t="shared" si="136"/>
        <v>0.3600215947233763</v>
      </c>
      <c r="EV34" s="356">
        <f t="shared" si="136"/>
        <v>0.35994714986787468</v>
      </c>
      <c r="EW34" s="356">
        <f t="shared" si="136"/>
        <v>0.35873548814224576</v>
      </c>
      <c r="EX34" s="356">
        <f t="shared" si="136"/>
        <v>0.35763633342038414</v>
      </c>
      <c r="EY34" s="356">
        <f t="shared" si="136"/>
        <v>0.35649294969512196</v>
      </c>
      <c r="EZ34" s="356">
        <f t="shared" si="136"/>
        <v>0.35438303954263933</v>
      </c>
      <c r="FA34" s="356">
        <f t="shared" si="136"/>
        <v>0.35329498532114473</v>
      </c>
      <c r="FB34" s="356">
        <f t="shared" si="136"/>
        <v>0.35231461534779068</v>
      </c>
      <c r="FC34" s="356">
        <f t="shared" si="136"/>
        <v>0.35160331687676749</v>
      </c>
      <c r="FD34" s="356">
        <f t="shared" si="136"/>
        <v>0.34975014414760713</v>
      </c>
      <c r="FE34" s="356">
        <f t="shared" si="136"/>
        <v>0.3479783585334042</v>
      </c>
      <c r="FF34" s="356">
        <f t="shared" si="136"/>
        <v>0.34579348980971697</v>
      </c>
      <c r="FG34" s="356">
        <f t="shared" si="136"/>
        <v>0.34267423601884284</v>
      </c>
      <c r="FH34" s="356">
        <f t="shared" si="136"/>
        <v>0.34062190437072654</v>
      </c>
      <c r="FI34" s="356">
        <f t="shared" si="136"/>
        <v>0.33726003490401396</v>
      </c>
      <c r="FJ34" s="356">
        <f t="shared" si="136"/>
        <v>0.33584124665205745</v>
      </c>
      <c r="FK34" s="356">
        <f t="shared" si="136"/>
        <v>0.33333333333333331</v>
      </c>
    </row>
    <row r="35" spans="2:170" ht="13.8" thickBot="1" x14ac:dyDescent="0.3">
      <c r="B35" s="4" t="s">
        <v>11</v>
      </c>
      <c r="C35" s="37">
        <f t="shared" ref="C35:Q35" si="137">SUM(C32/C33)</f>
        <v>2.1222821036981972E-2</v>
      </c>
      <c r="D35" s="15">
        <f t="shared" si="137"/>
        <v>2.1603486270334513E-2</v>
      </c>
      <c r="E35" s="15">
        <f t="shared" si="137"/>
        <v>2.6293374810206275E-2</v>
      </c>
      <c r="F35" s="15">
        <f t="shared" si="137"/>
        <v>3.1774410317744105E-2</v>
      </c>
      <c r="G35" s="15">
        <f t="shared" si="137"/>
        <v>3.511907696859129E-2</v>
      </c>
      <c r="H35" s="15">
        <f t="shared" si="137"/>
        <v>3.8728480746906414E-2</v>
      </c>
      <c r="I35" s="15">
        <f t="shared" si="137"/>
        <v>4.3498625645576799E-2</v>
      </c>
      <c r="J35" s="15">
        <f t="shared" si="137"/>
        <v>5.3419955871537139E-2</v>
      </c>
      <c r="K35" s="15">
        <f t="shared" si="137"/>
        <v>6.0850530044026858E-2</v>
      </c>
      <c r="L35" s="15">
        <f t="shared" si="137"/>
        <v>0.21604375569735643</v>
      </c>
      <c r="M35" s="15">
        <f t="shared" si="137"/>
        <v>0.22237318840579709</v>
      </c>
      <c r="N35" s="24">
        <f t="shared" si="137"/>
        <v>0.2231897341888176</v>
      </c>
      <c r="O35" s="37">
        <f t="shared" si="137"/>
        <v>7.6412080294170834E-2</v>
      </c>
      <c r="P35" s="15">
        <f t="shared" si="137"/>
        <v>8.1860340076618049E-2</v>
      </c>
      <c r="Q35" s="15">
        <f t="shared" si="137"/>
        <v>9.0758592585989534E-2</v>
      </c>
      <c r="R35" s="15">
        <f t="shared" ref="R35:W35" si="138">SUM(R32/R33)</f>
        <v>8.0290384836594619E-2</v>
      </c>
      <c r="S35" s="15">
        <f t="shared" si="138"/>
        <v>9.6683751141784222E-2</v>
      </c>
      <c r="T35" s="15">
        <f t="shared" si="138"/>
        <v>0.10228509249183895</v>
      </c>
      <c r="U35" s="15">
        <f t="shared" si="138"/>
        <v>0.11220892645856967</v>
      </c>
      <c r="V35" s="15">
        <f t="shared" si="138"/>
        <v>0.12038874996777603</v>
      </c>
      <c r="W35" s="15">
        <f t="shared" si="138"/>
        <v>0.12855826269811393</v>
      </c>
      <c r="X35" s="15">
        <f t="shared" ref="X35:AC35" si="139">SUM(X32/X33)</f>
        <v>0.13221786346457445</v>
      </c>
      <c r="Y35" s="15">
        <f t="shared" si="139"/>
        <v>0.13893052708862308</v>
      </c>
      <c r="Z35" s="24">
        <f t="shared" si="139"/>
        <v>0.14328503945319715</v>
      </c>
      <c r="AA35" s="15">
        <f t="shared" si="139"/>
        <v>0.14697101291933556</v>
      </c>
      <c r="AB35" s="15">
        <f t="shared" si="139"/>
        <v>0.15086768983849935</v>
      </c>
      <c r="AC35" s="15">
        <f t="shared" si="139"/>
        <v>0.15789075979496997</v>
      </c>
      <c r="AD35" s="15">
        <f t="shared" ref="AD35:AI35" si="140">SUM(AD32/AD33)</f>
        <v>0.1596138306468762</v>
      </c>
      <c r="AE35" s="15">
        <f t="shared" si="140"/>
        <v>0.16483817049080687</v>
      </c>
      <c r="AF35" s="15">
        <f t="shared" si="140"/>
        <v>0.17241190031836645</v>
      </c>
      <c r="AG35" s="15">
        <f t="shared" si="140"/>
        <v>0.17869701612314876</v>
      </c>
      <c r="AH35" s="15">
        <f t="shared" si="140"/>
        <v>0.18566839495040577</v>
      </c>
      <c r="AI35" s="15">
        <f t="shared" si="140"/>
        <v>0.19447604790419162</v>
      </c>
      <c r="AJ35" s="15">
        <f t="shared" ref="AJ35:AO35" si="141">SUM(AJ32/AJ33)</f>
        <v>0.20200328853087146</v>
      </c>
      <c r="AK35" s="15">
        <f t="shared" si="141"/>
        <v>0.20882969027326947</v>
      </c>
      <c r="AL35" s="24">
        <f t="shared" si="141"/>
        <v>0.21368549370174725</v>
      </c>
      <c r="AM35" s="15">
        <f t="shared" si="141"/>
        <v>0.22074919068907045</v>
      </c>
      <c r="AN35" s="15">
        <f t="shared" si="141"/>
        <v>0.22667471333735667</v>
      </c>
      <c r="AO35" s="15">
        <f t="shared" si="141"/>
        <v>0.23087919942816298</v>
      </c>
      <c r="AP35" s="15">
        <f t="shared" ref="AP35:AU35" si="142">SUM(AP32/AP33)</f>
        <v>0.23172530368062574</v>
      </c>
      <c r="AQ35" s="15">
        <f t="shared" si="142"/>
        <v>0.23703447024074717</v>
      </c>
      <c r="AR35" s="15">
        <f t="shared" si="142"/>
        <v>0.24256575248328857</v>
      </c>
      <c r="AS35" s="15">
        <f t="shared" si="142"/>
        <v>0.24256092634980478</v>
      </c>
      <c r="AT35" s="15">
        <f t="shared" si="142"/>
        <v>0.24806940053984614</v>
      </c>
      <c r="AU35" s="15">
        <f t="shared" si="142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43">SUM(AY32/AY33)</f>
        <v>0.26769603290433858</v>
      </c>
      <c r="AZ35" s="15">
        <f t="shared" si="143"/>
        <v>0.27052108138394731</v>
      </c>
      <c r="BA35" s="15">
        <f t="shared" si="143"/>
        <v>0.28004128969579212</v>
      </c>
      <c r="BB35" s="15">
        <f t="shared" si="143"/>
        <v>0.2786823781467595</v>
      </c>
      <c r="BC35" s="15">
        <f t="shared" si="143"/>
        <v>0.29030137864700223</v>
      </c>
      <c r="BD35" s="15">
        <f t="shared" si="143"/>
        <v>0.29225755739691484</v>
      </c>
      <c r="BE35" s="15">
        <f t="shared" si="143"/>
        <v>0.301126664390577</v>
      </c>
      <c r="BF35" s="15">
        <f t="shared" si="143"/>
        <v>0.30416553747070735</v>
      </c>
      <c r="BG35" s="15">
        <f t="shared" si="143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44">SUM(BK32/BK33)</f>
        <v>0.33189504576898887</v>
      </c>
      <c r="BL35" s="15">
        <f t="shared" si="144"/>
        <v>0.33099437148217636</v>
      </c>
      <c r="BM35" s="15">
        <f t="shared" si="144"/>
        <v>0.33735488660907126</v>
      </c>
      <c r="BN35" s="15">
        <f t="shared" si="144"/>
        <v>0.33764614774379992</v>
      </c>
      <c r="BO35" s="15">
        <f t="shared" si="144"/>
        <v>0.3458239738615479</v>
      </c>
      <c r="BP35" s="15">
        <f t="shared" si="144"/>
        <v>0.34722721714737825</v>
      </c>
      <c r="BQ35" s="15">
        <f t="shared" si="144"/>
        <v>0.35127478753541075</v>
      </c>
      <c r="BR35" s="15">
        <f t="shared" si="144"/>
        <v>0.35488546438983759</v>
      </c>
      <c r="BS35" s="15">
        <f t="shared" si="144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45">SUM(BW32/BW33)</f>
        <v>0.37477018294347864</v>
      </c>
      <c r="BX35" s="15">
        <f t="shared" si="145"/>
        <v>0.37537966114099608</v>
      </c>
      <c r="BY35" s="15">
        <f t="shared" si="145"/>
        <v>0.37751754723550862</v>
      </c>
      <c r="BZ35" s="15">
        <f t="shared" si="145"/>
        <v>0.38103714034057545</v>
      </c>
      <c r="CA35" s="15">
        <f t="shared" si="145"/>
        <v>0.38458722313747024</v>
      </c>
      <c r="CB35" s="15">
        <f t="shared" si="145"/>
        <v>0.3926291835488705</v>
      </c>
      <c r="CC35" s="15">
        <f t="shared" ref="CC35:DK35" si="146">SUM(CC32/CC33)</f>
        <v>0.39869611645028946</v>
      </c>
      <c r="CD35" s="15">
        <f t="shared" si="146"/>
        <v>0.40271144372155993</v>
      </c>
      <c r="CE35" s="15">
        <f t="shared" si="146"/>
        <v>0.40646174811674302</v>
      </c>
      <c r="CF35" s="15">
        <f t="shared" si="146"/>
        <v>0.41085448586020273</v>
      </c>
      <c r="CG35" s="15">
        <f t="shared" si="146"/>
        <v>0.41721209808224408</v>
      </c>
      <c r="CH35" s="24">
        <f t="shared" si="146"/>
        <v>0.42438829483618096</v>
      </c>
      <c r="CI35" s="244">
        <f t="shared" si="146"/>
        <v>0.42084148917614683</v>
      </c>
      <c r="CJ35" s="245">
        <f t="shared" si="146"/>
        <v>0.42716497056185909</v>
      </c>
      <c r="CK35" s="245">
        <f t="shared" si="146"/>
        <v>0.43004074915758955</v>
      </c>
      <c r="CL35" s="245">
        <f t="shared" si="146"/>
        <v>0.43296413605870432</v>
      </c>
      <c r="CM35" s="245">
        <f t="shared" si="146"/>
        <v>0.4408399968331882</v>
      </c>
      <c r="CN35" s="245">
        <f t="shared" si="146"/>
        <v>0.44638984500905277</v>
      </c>
      <c r="CO35" s="245">
        <f t="shared" si="146"/>
        <v>0.4507267209710909</v>
      </c>
      <c r="CP35" s="245">
        <f t="shared" si="146"/>
        <v>0.45506427970683649</v>
      </c>
      <c r="CQ35" s="245">
        <f t="shared" si="146"/>
        <v>0.46311064801827434</v>
      </c>
      <c r="CR35" s="245">
        <f t="shared" si="146"/>
        <v>0.4698656893739554</v>
      </c>
      <c r="CS35" s="245">
        <f t="shared" si="146"/>
        <v>0.47535774282996335</v>
      </c>
      <c r="CT35" s="246">
        <f t="shared" si="146"/>
        <v>0.4817475294738337</v>
      </c>
      <c r="CU35" s="245">
        <f t="shared" si="146"/>
        <v>0.48161998005620527</v>
      </c>
      <c r="CV35" s="245">
        <f t="shared" si="146"/>
        <v>0.48684806322809038</v>
      </c>
      <c r="CW35" s="245">
        <f t="shared" si="146"/>
        <v>0.49292428468133459</v>
      </c>
      <c r="CX35" s="245">
        <f t="shared" si="146"/>
        <v>0.4978940597962529</v>
      </c>
      <c r="CY35" s="245">
        <f t="shared" si="146"/>
        <v>0.5012486992715921</v>
      </c>
      <c r="CZ35" s="245">
        <f t="shared" si="146"/>
        <v>0.50495276625028673</v>
      </c>
      <c r="DA35" s="245">
        <f t="shared" si="146"/>
        <v>0.50734830988872559</v>
      </c>
      <c r="DB35" s="245">
        <f t="shared" si="146"/>
        <v>0.50986689109875749</v>
      </c>
      <c r="DC35" s="245">
        <f t="shared" si="146"/>
        <v>0.51438361959556644</v>
      </c>
      <c r="DD35" s="245">
        <f t="shared" si="146"/>
        <v>0.51716589604413765</v>
      </c>
      <c r="DE35" s="245">
        <f t="shared" si="146"/>
        <v>0.52404576740859932</v>
      </c>
      <c r="DF35" s="246">
        <f t="shared" si="146"/>
        <v>0.53119852831076597</v>
      </c>
      <c r="DG35" s="245">
        <f t="shared" si="146"/>
        <v>0.53590096939745291</v>
      </c>
      <c r="DH35" s="245">
        <f t="shared" si="146"/>
        <v>0.53695811270394767</v>
      </c>
      <c r="DI35" s="245">
        <f t="shared" si="146"/>
        <v>0.53924072550971824</v>
      </c>
      <c r="DJ35" s="245">
        <f t="shared" si="146"/>
        <v>0.54112189908820119</v>
      </c>
      <c r="DK35" s="245">
        <f t="shared" si="146"/>
        <v>0.54508186896171462</v>
      </c>
      <c r="DL35" s="245">
        <f t="shared" ref="DL35:FK35" si="147">SUM(DL32/DL33)</f>
        <v>0.54738008342022937</v>
      </c>
      <c r="DM35" s="245">
        <f t="shared" si="147"/>
        <v>0.54820268910637515</v>
      </c>
      <c r="DN35" s="245">
        <f t="shared" si="147"/>
        <v>0.55319009420559118</v>
      </c>
      <c r="DO35" s="245">
        <f t="shared" si="147"/>
        <v>0.55735480161012074</v>
      </c>
      <c r="DP35" s="245">
        <f t="shared" si="147"/>
        <v>0.55913510043107406</v>
      </c>
      <c r="DQ35" s="245">
        <f t="shared" si="147"/>
        <v>0.56455784997150249</v>
      </c>
      <c r="DR35" s="245">
        <f t="shared" si="147"/>
        <v>0.56346900407744704</v>
      </c>
      <c r="DS35" s="245">
        <f t="shared" si="147"/>
        <v>0.56519191327278051</v>
      </c>
      <c r="DT35" s="245">
        <f t="shared" si="147"/>
        <v>0.57150465428611119</v>
      </c>
      <c r="DU35" s="245">
        <f t="shared" si="147"/>
        <v>0.57325974719601214</v>
      </c>
      <c r="DV35" s="357">
        <f t="shared" si="147"/>
        <v>0.57650261032528671</v>
      </c>
      <c r="DW35" s="357">
        <f t="shared" si="147"/>
        <v>0.58075394166778327</v>
      </c>
      <c r="DX35" s="357">
        <f t="shared" si="147"/>
        <v>0.58697438859148354</v>
      </c>
      <c r="DY35" s="357">
        <f t="shared" si="147"/>
        <v>0.58735114401677002</v>
      </c>
      <c r="DZ35" s="357">
        <f t="shared" si="147"/>
        <v>0.58858387017126435</v>
      </c>
      <c r="EA35" s="357">
        <f t="shared" si="147"/>
        <v>0.59000809061488668</v>
      </c>
      <c r="EB35" s="357">
        <f t="shared" si="147"/>
        <v>0.59403958614484931</v>
      </c>
      <c r="EC35" s="357">
        <f t="shared" si="147"/>
        <v>0.59773096355106459</v>
      </c>
      <c r="ED35" s="357">
        <f t="shared" si="147"/>
        <v>0.59990514262483907</v>
      </c>
      <c r="EE35" s="357">
        <f t="shared" si="147"/>
        <v>0.60284199842111197</v>
      </c>
      <c r="EF35" s="357">
        <f t="shared" si="147"/>
        <v>0.60642643187800671</v>
      </c>
      <c r="EG35" s="357">
        <f t="shared" si="147"/>
        <v>0.61028339712046653</v>
      </c>
      <c r="EH35" s="357">
        <f t="shared" si="147"/>
        <v>0.61394193518982731</v>
      </c>
      <c r="EI35" s="357">
        <f t="shared" si="147"/>
        <v>0.61415296314854462</v>
      </c>
      <c r="EJ35" s="357">
        <f t="shared" si="147"/>
        <v>0.61733620058565153</v>
      </c>
      <c r="EK35" s="357">
        <f t="shared" si="147"/>
        <v>0.61892547977831724</v>
      </c>
      <c r="EL35" s="357">
        <f t="shared" si="147"/>
        <v>0.61976730791383483</v>
      </c>
      <c r="EM35" s="357">
        <f t="shared" si="147"/>
        <v>0.62220734859675042</v>
      </c>
      <c r="EN35" s="357">
        <f t="shared" si="147"/>
        <v>0.62745681953543775</v>
      </c>
      <c r="EO35" s="357">
        <f t="shared" si="147"/>
        <v>0.62574197736969017</v>
      </c>
      <c r="EP35" s="357">
        <f t="shared" si="147"/>
        <v>0.62614116603236125</v>
      </c>
      <c r="EQ35" s="357">
        <f t="shared" si="147"/>
        <v>0.63410379415612739</v>
      </c>
      <c r="ER35" s="357">
        <f t="shared" si="147"/>
        <v>0.63023526210325809</v>
      </c>
      <c r="ES35" s="357">
        <f t="shared" si="147"/>
        <v>0.63319121669911527</v>
      </c>
      <c r="ET35" s="357">
        <f t="shared" si="147"/>
        <v>0.63736624741880987</v>
      </c>
      <c r="EU35" s="357">
        <f t="shared" si="147"/>
        <v>0.63997840527662375</v>
      </c>
      <c r="EV35" s="357">
        <f t="shared" si="147"/>
        <v>0.64005285013212532</v>
      </c>
      <c r="EW35" s="357">
        <f t="shared" si="147"/>
        <v>0.64126451185775424</v>
      </c>
      <c r="EX35" s="357">
        <f t="shared" si="147"/>
        <v>0.64236366657961586</v>
      </c>
      <c r="EY35" s="357">
        <f t="shared" si="147"/>
        <v>0.64350705030487809</v>
      </c>
      <c r="EZ35" s="357">
        <f t="shared" si="147"/>
        <v>0.64561696045736061</v>
      </c>
      <c r="FA35" s="357">
        <f t="shared" si="147"/>
        <v>0.64670501467885533</v>
      </c>
      <c r="FB35" s="357">
        <f t="shared" si="147"/>
        <v>0.64768538465220926</v>
      </c>
      <c r="FC35" s="357">
        <f t="shared" si="147"/>
        <v>0.64839668312323251</v>
      </c>
      <c r="FD35" s="357">
        <f t="shared" si="147"/>
        <v>0.65024985585239281</v>
      </c>
      <c r="FE35" s="357">
        <f t="shared" si="147"/>
        <v>0.6520216414665958</v>
      </c>
      <c r="FF35" s="357">
        <f t="shared" si="147"/>
        <v>0.65420651019028297</v>
      </c>
      <c r="FG35" s="357">
        <f t="shared" si="147"/>
        <v>0.65732576398115716</v>
      </c>
      <c r="FH35" s="357">
        <f t="shared" si="147"/>
        <v>0.65937809562927352</v>
      </c>
      <c r="FI35" s="357">
        <f t="shared" si="147"/>
        <v>0.66273996509598598</v>
      </c>
      <c r="FJ35" s="357">
        <f t="shared" si="147"/>
        <v>0.6641587533479425</v>
      </c>
      <c r="FK35" s="357">
        <f t="shared" si="147"/>
        <v>0.66666666666666663</v>
      </c>
    </row>
    <row r="36" spans="2:170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70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70" x14ac:dyDescent="0.25">
      <c r="B38" s="3" t="s">
        <v>1</v>
      </c>
      <c r="C38" s="39">
        <f>SUM(C8,C16,C24,C31)</f>
        <v>724644</v>
      </c>
      <c r="D38" s="16">
        <f t="shared" ref="D38:N39" si="148">SUM(D8,D16,D24,D31)</f>
        <v>731093</v>
      </c>
      <c r="E38" s="16">
        <f t="shared" si="148"/>
        <v>735002</v>
      </c>
      <c r="F38" s="16">
        <f t="shared" si="148"/>
        <v>735341</v>
      </c>
      <c r="G38" s="16">
        <f t="shared" si="148"/>
        <v>736469</v>
      </c>
      <c r="H38" s="16">
        <f t="shared" si="148"/>
        <v>738259</v>
      </c>
      <c r="I38" s="16">
        <f t="shared" si="148"/>
        <v>741094</v>
      </c>
      <c r="J38" s="16">
        <f t="shared" si="148"/>
        <v>744714</v>
      </c>
      <c r="K38" s="39">
        <f t="shared" si="148"/>
        <v>733468</v>
      </c>
      <c r="L38" s="16">
        <f t="shared" si="148"/>
        <v>650371</v>
      </c>
      <c r="M38" s="16">
        <f t="shared" si="148"/>
        <v>647740</v>
      </c>
      <c r="N38" s="21">
        <f t="shared" si="148"/>
        <v>651872</v>
      </c>
      <c r="O38" s="39">
        <f t="shared" ref="O38:Q39" si="149">SUM(O8,O16,O24,O31)</f>
        <v>762941</v>
      </c>
      <c r="P38" s="16">
        <f t="shared" si="149"/>
        <v>693455</v>
      </c>
      <c r="Q38" s="16">
        <f t="shared" si="149"/>
        <v>766514</v>
      </c>
      <c r="R38" s="16">
        <f t="shared" ref="R38:T39" si="150">SUM(R8,R16,R24,R31)</f>
        <v>712368</v>
      </c>
      <c r="S38" s="16">
        <f t="shared" si="150"/>
        <v>703391</v>
      </c>
      <c r="T38" s="16">
        <f t="shared" si="150"/>
        <v>695383</v>
      </c>
      <c r="U38" s="39">
        <f t="shared" ref="U38:Z38" si="151">U31+U24+U16+U8</f>
        <v>718798</v>
      </c>
      <c r="V38" s="39">
        <f t="shared" si="151"/>
        <v>678536</v>
      </c>
      <c r="W38" s="39">
        <f t="shared" si="151"/>
        <v>670858</v>
      </c>
      <c r="X38" s="39">
        <f t="shared" si="151"/>
        <v>709977</v>
      </c>
      <c r="Y38" s="39">
        <f t="shared" si="151"/>
        <v>541059</v>
      </c>
      <c r="Z38" s="193">
        <f t="shared" si="151"/>
        <v>636121</v>
      </c>
      <c r="AA38" s="39">
        <f t="shared" ref="AA38:AC40" si="152">AA31+AA24+AA16+AA8</f>
        <v>651775</v>
      </c>
      <c r="AB38" s="39">
        <f t="shared" si="152"/>
        <v>623401</v>
      </c>
      <c r="AC38" s="39">
        <f t="shared" si="152"/>
        <v>706987</v>
      </c>
      <c r="AD38" s="39">
        <f t="shared" ref="AD38:AF40" si="153">AD31+AD24+AD16+AD8</f>
        <v>637812</v>
      </c>
      <c r="AE38" s="39">
        <f t="shared" si="153"/>
        <v>599450</v>
      </c>
      <c r="AF38" s="39">
        <f t="shared" si="153"/>
        <v>644759</v>
      </c>
      <c r="AG38" s="39">
        <f t="shared" ref="AG38:AI40" si="154">AG31+AG24+AG16+AG8</f>
        <v>621508</v>
      </c>
      <c r="AH38" s="39">
        <f t="shared" si="154"/>
        <v>645268</v>
      </c>
      <c r="AI38" s="39">
        <f t="shared" si="154"/>
        <v>600087</v>
      </c>
      <c r="AJ38" s="39">
        <f t="shared" ref="AJ38:AL40" si="155">AJ31+AJ24+AJ16+AJ8</f>
        <v>592737</v>
      </c>
      <c r="AK38" s="39">
        <f t="shared" si="155"/>
        <v>565016</v>
      </c>
      <c r="AL38" s="193">
        <f t="shared" si="155"/>
        <v>549929</v>
      </c>
      <c r="AM38" s="39">
        <f t="shared" ref="AM38:AO40" si="156">AM31+AM24+AM16+AM8</f>
        <v>593112</v>
      </c>
      <c r="AN38" s="39">
        <f t="shared" si="156"/>
        <v>533075</v>
      </c>
      <c r="AO38" s="39">
        <f t="shared" si="156"/>
        <v>582473</v>
      </c>
      <c r="AP38" s="39">
        <f t="shared" ref="AP38:AR40" si="157">AP31+AP24+AP16+AP8</f>
        <v>552797</v>
      </c>
      <c r="AQ38" s="39">
        <f t="shared" si="157"/>
        <v>553630</v>
      </c>
      <c r="AR38" s="39">
        <f t="shared" si="157"/>
        <v>570299</v>
      </c>
      <c r="AS38" s="39">
        <f t="shared" ref="AS38:AU40" si="158">AS31+AS24+AS16+AS8</f>
        <v>551580</v>
      </c>
      <c r="AT38" s="39">
        <f t="shared" si="158"/>
        <v>619429</v>
      </c>
      <c r="AU38" s="39">
        <f t="shared" si="158"/>
        <v>572066</v>
      </c>
      <c r="AV38" s="39">
        <f t="shared" ref="AV38:BG40" si="159">AV31+AV24+AV16+AV8</f>
        <v>559307</v>
      </c>
      <c r="AW38" s="39">
        <f t="shared" si="159"/>
        <v>524343</v>
      </c>
      <c r="AX38" s="193">
        <f t="shared" si="159"/>
        <v>524159</v>
      </c>
      <c r="AY38" s="39">
        <f t="shared" si="159"/>
        <v>548287</v>
      </c>
      <c r="AZ38" s="39">
        <f t="shared" si="159"/>
        <v>518395</v>
      </c>
      <c r="BA38" s="39">
        <f t="shared" si="159"/>
        <v>596062</v>
      </c>
      <c r="BB38" s="39">
        <f t="shared" si="159"/>
        <v>510837</v>
      </c>
      <c r="BC38" s="39">
        <f t="shared" si="159"/>
        <v>558953</v>
      </c>
      <c r="BD38" s="39">
        <f t="shared" si="159"/>
        <v>550920</v>
      </c>
      <c r="BE38" s="39">
        <f t="shared" si="159"/>
        <v>495504</v>
      </c>
      <c r="BF38" s="39">
        <f t="shared" si="159"/>
        <v>559480</v>
      </c>
      <c r="BG38" s="39">
        <f t="shared" si="159"/>
        <v>487403</v>
      </c>
      <c r="BH38" s="39">
        <f t="shared" ref="BH38:BS40" si="160">BH31+BH24+BH16+BH8</f>
        <v>525217</v>
      </c>
      <c r="BI38" s="39">
        <f t="shared" si="160"/>
        <v>472764</v>
      </c>
      <c r="BJ38" s="193">
        <f t="shared" si="160"/>
        <v>442546</v>
      </c>
      <c r="BK38" s="39">
        <f t="shared" si="160"/>
        <v>487944</v>
      </c>
      <c r="BL38" s="39">
        <f t="shared" si="160"/>
        <v>460262</v>
      </c>
      <c r="BM38" s="39">
        <f t="shared" si="160"/>
        <v>507262</v>
      </c>
      <c r="BN38" s="39">
        <f t="shared" si="160"/>
        <v>456939</v>
      </c>
      <c r="BO38" s="39">
        <f t="shared" si="160"/>
        <v>495750</v>
      </c>
      <c r="BP38" s="39">
        <f t="shared" si="160"/>
        <v>470534</v>
      </c>
      <c r="BQ38" s="39">
        <f t="shared" si="160"/>
        <v>465442</v>
      </c>
      <c r="BR38" s="39">
        <f t="shared" si="160"/>
        <v>503517</v>
      </c>
      <c r="BS38" s="39">
        <f t="shared" si="160"/>
        <v>411469</v>
      </c>
      <c r="BT38" s="39">
        <f t="shared" ref="BT38:CB40" si="161">BT31+BT24+BT16+BT8</f>
        <v>449484</v>
      </c>
      <c r="BU38" s="39">
        <f t="shared" si="161"/>
        <v>444938</v>
      </c>
      <c r="BV38" s="193">
        <f t="shared" si="161"/>
        <v>439499</v>
      </c>
      <c r="BW38" s="39">
        <f t="shared" si="161"/>
        <v>435765</v>
      </c>
      <c r="BX38" s="39">
        <f t="shared" si="161"/>
        <v>432657</v>
      </c>
      <c r="BY38" s="39">
        <f t="shared" si="161"/>
        <v>429443</v>
      </c>
      <c r="BZ38" s="39">
        <f t="shared" si="161"/>
        <v>423352</v>
      </c>
      <c r="CA38" s="39">
        <f t="shared" si="161"/>
        <v>417667</v>
      </c>
      <c r="CB38" s="39">
        <f t="shared" si="161"/>
        <v>411279</v>
      </c>
      <c r="CC38" s="39">
        <f t="shared" ref="CC38:CH40" si="162">CC31+CC24+CC16+CC8</f>
        <v>403890</v>
      </c>
      <c r="CD38" s="39">
        <f t="shared" si="162"/>
        <v>399010</v>
      </c>
      <c r="CE38" s="39">
        <f t="shared" si="162"/>
        <v>392330</v>
      </c>
      <c r="CF38" s="39">
        <f t="shared" si="162"/>
        <v>384106</v>
      </c>
      <c r="CG38" s="39">
        <f t="shared" si="162"/>
        <v>376417</v>
      </c>
      <c r="CH38" s="193">
        <f t="shared" si="162"/>
        <v>368697</v>
      </c>
      <c r="CI38" s="71">
        <f t="shared" ref="CI38:CK39" si="163">SUM(CI8,CI16,CI24,CI31)</f>
        <v>362091</v>
      </c>
      <c r="CJ38" s="69">
        <f t="shared" si="163"/>
        <v>355803</v>
      </c>
      <c r="CK38" s="69">
        <f t="shared" si="163"/>
        <v>350641</v>
      </c>
      <c r="CL38" s="69">
        <f t="shared" ref="CL38:DK38" si="164">SUM(CL8,CL16,CL24,CL31)</f>
        <v>344437</v>
      </c>
      <c r="CM38" s="69">
        <f t="shared" si="164"/>
        <v>339125</v>
      </c>
      <c r="CN38" s="69">
        <f t="shared" si="164"/>
        <v>334542</v>
      </c>
      <c r="CO38" s="69">
        <f t="shared" si="164"/>
        <v>329402</v>
      </c>
      <c r="CP38" s="69">
        <f t="shared" si="164"/>
        <v>324965</v>
      </c>
      <c r="CQ38" s="69">
        <f t="shared" si="164"/>
        <v>319176</v>
      </c>
      <c r="CR38" s="69">
        <f t="shared" si="164"/>
        <v>311868</v>
      </c>
      <c r="CS38" s="69">
        <f t="shared" si="164"/>
        <v>306965</v>
      </c>
      <c r="CT38" s="89">
        <f t="shared" si="164"/>
        <v>302058</v>
      </c>
      <c r="CU38" s="69">
        <f t="shared" si="164"/>
        <v>276300</v>
      </c>
      <c r="CV38" s="69">
        <f t="shared" si="164"/>
        <v>296966</v>
      </c>
      <c r="CW38" s="69">
        <f t="shared" si="164"/>
        <v>294023</v>
      </c>
      <c r="CX38" s="69">
        <f t="shared" si="164"/>
        <v>289923</v>
      </c>
      <c r="CY38" s="69">
        <f t="shared" si="164"/>
        <v>286897</v>
      </c>
      <c r="CZ38" s="69">
        <f t="shared" si="164"/>
        <v>283653</v>
      </c>
      <c r="DA38" s="69">
        <f t="shared" si="164"/>
        <v>280176</v>
      </c>
      <c r="DB38" s="69">
        <f t="shared" si="164"/>
        <v>264017</v>
      </c>
      <c r="DC38" s="69">
        <f t="shared" si="164"/>
        <v>274454</v>
      </c>
      <c r="DD38" s="69">
        <f t="shared" si="164"/>
        <v>259568</v>
      </c>
      <c r="DE38" s="69">
        <f t="shared" si="164"/>
        <v>258132</v>
      </c>
      <c r="DF38" s="89">
        <f t="shared" si="164"/>
        <v>262909</v>
      </c>
      <c r="DG38" s="322">
        <f t="shared" si="164"/>
        <v>241591</v>
      </c>
      <c r="DH38" s="69">
        <f t="shared" si="164"/>
        <v>263249</v>
      </c>
      <c r="DI38" s="322">
        <f t="shared" si="164"/>
        <v>262815</v>
      </c>
      <c r="DJ38" s="69">
        <f t="shared" si="164"/>
        <v>250945</v>
      </c>
      <c r="DK38" s="69">
        <f t="shared" si="164"/>
        <v>236473</v>
      </c>
      <c r="DL38" s="69">
        <f t="shared" ref="DL38:EB39" si="165">SUM(DL8,DL16,DL24,DL31)</f>
        <v>258899</v>
      </c>
      <c r="DM38" s="69">
        <f t="shared" si="165"/>
        <v>247040</v>
      </c>
      <c r="DN38" s="69">
        <f t="shared" si="165"/>
        <v>256060</v>
      </c>
      <c r="DO38" s="69">
        <f t="shared" si="165"/>
        <v>239389</v>
      </c>
      <c r="DP38" s="69">
        <f t="shared" si="165"/>
        <v>233495</v>
      </c>
      <c r="DQ38" s="69">
        <f t="shared" si="165"/>
        <v>240982</v>
      </c>
      <c r="DR38" s="69">
        <f t="shared" si="165"/>
        <v>218161</v>
      </c>
      <c r="DS38" s="69">
        <f t="shared" si="165"/>
        <v>229031</v>
      </c>
      <c r="DT38" s="69">
        <f t="shared" si="165"/>
        <v>238521</v>
      </c>
      <c r="DU38" s="69">
        <f t="shared" si="165"/>
        <v>247863</v>
      </c>
      <c r="DV38" s="359">
        <f t="shared" si="165"/>
        <v>246085</v>
      </c>
      <c r="DW38" s="359">
        <f t="shared" si="165"/>
        <v>244397</v>
      </c>
      <c r="DX38" s="359">
        <f t="shared" si="165"/>
        <v>240230</v>
      </c>
      <c r="DY38" s="359">
        <f t="shared" si="165"/>
        <v>241154</v>
      </c>
      <c r="DZ38" s="359">
        <f t="shared" si="165"/>
        <v>239526</v>
      </c>
      <c r="EA38" s="359">
        <f t="shared" si="165"/>
        <v>238495</v>
      </c>
      <c r="EB38" s="359">
        <f t="shared" si="165"/>
        <v>237581</v>
      </c>
      <c r="EC38" s="359">
        <f t="shared" ref="EC38:ET39" si="166">SUM(EC8,EC16,EC24,EC31)</f>
        <v>236695</v>
      </c>
      <c r="ED38" s="359">
        <f t="shared" si="166"/>
        <v>235416</v>
      </c>
      <c r="EE38" s="359">
        <f t="shared" si="166"/>
        <v>233596</v>
      </c>
      <c r="EF38" s="359">
        <f t="shared" si="166"/>
        <v>231961</v>
      </c>
      <c r="EG38" s="359">
        <f t="shared" si="166"/>
        <v>229934</v>
      </c>
      <c r="EH38" s="359">
        <f t="shared" si="166"/>
        <v>228955</v>
      </c>
      <c r="EI38" s="359">
        <f t="shared" si="166"/>
        <v>228013</v>
      </c>
      <c r="EJ38" s="359">
        <f t="shared" si="166"/>
        <v>226316</v>
      </c>
      <c r="EK38" s="359">
        <f t="shared" si="166"/>
        <v>226644</v>
      </c>
      <c r="EL38" s="359">
        <f t="shared" si="166"/>
        <v>225637</v>
      </c>
      <c r="EM38" s="359">
        <f t="shared" si="166"/>
        <v>224877</v>
      </c>
      <c r="EN38" s="359">
        <f t="shared" si="166"/>
        <v>224145</v>
      </c>
      <c r="EO38" s="359">
        <f t="shared" si="166"/>
        <v>223694</v>
      </c>
      <c r="EP38" s="359">
        <f t="shared" si="166"/>
        <v>222043</v>
      </c>
      <c r="EQ38" s="359">
        <f>SUM(EQ8,EQ16,EQ24,EQ31)</f>
        <v>213177</v>
      </c>
      <c r="ER38" s="359">
        <f t="shared" si="166"/>
        <v>212017</v>
      </c>
      <c r="ES38" s="359">
        <f t="shared" si="166"/>
        <v>210230</v>
      </c>
      <c r="ET38" s="359">
        <f t="shared" si="166"/>
        <v>218606</v>
      </c>
      <c r="EU38" s="359">
        <f t="shared" ref="EU38:FJ39" si="167">SUM(EU8,EU16,EU24,EU31)</f>
        <v>217823</v>
      </c>
      <c r="EV38" s="359">
        <f t="shared" si="167"/>
        <v>217194</v>
      </c>
      <c r="EW38" s="359">
        <f t="shared" si="167"/>
        <v>217044</v>
      </c>
      <c r="EX38" s="359">
        <f t="shared" si="167"/>
        <v>216266</v>
      </c>
      <c r="EY38" s="359">
        <f t="shared" si="167"/>
        <v>212706</v>
      </c>
      <c r="EZ38" s="359">
        <f t="shared" si="167"/>
        <v>213782</v>
      </c>
      <c r="FA38" s="359">
        <f t="shared" si="167"/>
        <v>212273</v>
      </c>
      <c r="FB38" s="359">
        <f t="shared" si="167"/>
        <v>210625</v>
      </c>
      <c r="FC38" s="359">
        <f t="shared" si="167"/>
        <v>210030</v>
      </c>
      <c r="FD38" s="359">
        <f t="shared" si="167"/>
        <v>208440</v>
      </c>
      <c r="FE38" s="359">
        <f t="shared" si="167"/>
        <v>205628</v>
      </c>
      <c r="FF38" s="359">
        <f t="shared" si="167"/>
        <v>204161</v>
      </c>
      <c r="FG38" s="359">
        <f t="shared" si="167"/>
        <v>202209</v>
      </c>
      <c r="FH38" s="359">
        <f t="shared" si="167"/>
        <v>200518</v>
      </c>
      <c r="FI38" s="359">
        <f t="shared" si="167"/>
        <v>199078</v>
      </c>
      <c r="FJ38" s="359">
        <f t="shared" si="167"/>
        <v>197521</v>
      </c>
      <c r="FK38" s="359">
        <f t="shared" ref="FK38:FK39" si="168">SUM(FK8,FK16,FK24,FK31)</f>
        <v>194688</v>
      </c>
    </row>
    <row r="39" spans="2:170" ht="13.8" thickBot="1" x14ac:dyDescent="0.3">
      <c r="B39" s="5" t="s">
        <v>8</v>
      </c>
      <c r="C39" s="40">
        <f>SUM(C9,C17,C25,C32)</f>
        <v>6341</v>
      </c>
      <c r="D39" s="17">
        <f t="shared" si="148"/>
        <v>8469</v>
      </c>
      <c r="E39" s="17">
        <f t="shared" si="148"/>
        <v>10777</v>
      </c>
      <c r="F39" s="17">
        <f t="shared" si="148"/>
        <v>12543</v>
      </c>
      <c r="G39" s="17">
        <f t="shared" si="148"/>
        <v>14484</v>
      </c>
      <c r="H39" s="17">
        <f t="shared" si="148"/>
        <v>16276</v>
      </c>
      <c r="I39" s="17">
        <f t="shared" si="148"/>
        <v>19045</v>
      </c>
      <c r="J39" s="17">
        <f t="shared" si="148"/>
        <v>26498</v>
      </c>
      <c r="K39" s="39">
        <f t="shared" si="148"/>
        <v>32114</v>
      </c>
      <c r="L39" s="17">
        <f t="shared" si="148"/>
        <v>32984</v>
      </c>
      <c r="M39" s="17">
        <f t="shared" si="148"/>
        <v>35088</v>
      </c>
      <c r="N39" s="22">
        <f t="shared" si="148"/>
        <v>38192</v>
      </c>
      <c r="O39" s="40">
        <f t="shared" si="149"/>
        <v>56440</v>
      </c>
      <c r="P39" s="17">
        <f t="shared" si="149"/>
        <v>57795</v>
      </c>
      <c r="Q39" s="16">
        <f t="shared" si="149"/>
        <v>68317</v>
      </c>
      <c r="R39" s="16">
        <f t="shared" si="150"/>
        <v>72432</v>
      </c>
      <c r="S39" s="16">
        <f t="shared" si="150"/>
        <v>82508</v>
      </c>
      <c r="T39" s="16">
        <f t="shared" si="150"/>
        <v>90514</v>
      </c>
      <c r="U39" s="39">
        <f t="shared" ref="U39:Z40" si="169">U32+U25+U17+U9</f>
        <v>105152</v>
      </c>
      <c r="V39" s="39">
        <f t="shared" si="169"/>
        <v>110778</v>
      </c>
      <c r="W39" s="39">
        <f t="shared" si="169"/>
        <v>119226</v>
      </c>
      <c r="X39" s="39">
        <f t="shared" si="169"/>
        <v>140629</v>
      </c>
      <c r="Y39" s="39">
        <f t="shared" si="169"/>
        <v>114902</v>
      </c>
      <c r="Z39" s="193">
        <f t="shared" si="169"/>
        <v>142759</v>
      </c>
      <c r="AA39" s="39">
        <f t="shared" si="152"/>
        <v>148419</v>
      </c>
      <c r="AB39" s="39">
        <f t="shared" si="152"/>
        <v>144140</v>
      </c>
      <c r="AC39" s="39">
        <f t="shared" si="152"/>
        <v>169757</v>
      </c>
      <c r="AD39" s="39">
        <f t="shared" si="153"/>
        <v>156086</v>
      </c>
      <c r="AE39" s="39">
        <f t="shared" si="153"/>
        <v>153497</v>
      </c>
      <c r="AF39" s="39">
        <f t="shared" si="153"/>
        <v>170172</v>
      </c>
      <c r="AG39" s="39">
        <f t="shared" si="154"/>
        <v>173958</v>
      </c>
      <c r="AH39" s="39">
        <f t="shared" si="154"/>
        <v>188166</v>
      </c>
      <c r="AI39" s="39">
        <f t="shared" si="154"/>
        <v>183170</v>
      </c>
      <c r="AJ39" s="39">
        <f t="shared" si="155"/>
        <v>188904</v>
      </c>
      <c r="AK39" s="39">
        <f t="shared" si="155"/>
        <v>187208</v>
      </c>
      <c r="AL39" s="193">
        <f t="shared" si="155"/>
        <v>188231</v>
      </c>
      <c r="AM39" s="39">
        <f t="shared" si="156"/>
        <v>209524</v>
      </c>
      <c r="AN39" s="39">
        <f t="shared" si="156"/>
        <v>193199</v>
      </c>
      <c r="AO39" s="39">
        <f t="shared" si="156"/>
        <v>214087</v>
      </c>
      <c r="AP39" s="39">
        <f t="shared" si="157"/>
        <v>205601</v>
      </c>
      <c r="AQ39" s="39">
        <f t="shared" si="157"/>
        <v>210048</v>
      </c>
      <c r="AR39" s="39">
        <f t="shared" si="157"/>
        <v>219028</v>
      </c>
      <c r="AS39" s="39">
        <f t="shared" si="158"/>
        <v>216413</v>
      </c>
      <c r="AT39" s="39">
        <f t="shared" si="158"/>
        <v>250078</v>
      </c>
      <c r="AU39" s="39">
        <f t="shared" si="158"/>
        <v>237779</v>
      </c>
      <c r="AV39" s="39">
        <f t="shared" si="159"/>
        <v>241506</v>
      </c>
      <c r="AW39" s="39">
        <f t="shared" si="159"/>
        <v>231808</v>
      </c>
      <c r="AX39" s="193">
        <f t="shared" si="159"/>
        <v>238134</v>
      </c>
      <c r="AY39" s="39">
        <f t="shared" si="159"/>
        <v>254259</v>
      </c>
      <c r="AZ39" s="39">
        <f t="shared" si="159"/>
        <v>244729</v>
      </c>
      <c r="BA39" s="39">
        <f t="shared" si="159"/>
        <v>284851</v>
      </c>
      <c r="BB39" s="39">
        <f t="shared" si="159"/>
        <v>249690</v>
      </c>
      <c r="BC39" s="39">
        <f t="shared" si="159"/>
        <v>282146</v>
      </c>
      <c r="BD39" s="39">
        <f t="shared" si="159"/>
        <v>289513</v>
      </c>
      <c r="BE39" s="39">
        <f t="shared" si="159"/>
        <v>270036</v>
      </c>
      <c r="BF39" s="39">
        <f t="shared" si="159"/>
        <v>316083</v>
      </c>
      <c r="BG39" s="39">
        <f t="shared" si="159"/>
        <v>282541</v>
      </c>
      <c r="BH39" s="39">
        <f t="shared" si="160"/>
        <v>318885</v>
      </c>
      <c r="BI39" s="39">
        <f t="shared" si="160"/>
        <v>294235</v>
      </c>
      <c r="BJ39" s="193">
        <f t="shared" si="160"/>
        <v>283218</v>
      </c>
      <c r="BK39" s="39">
        <f t="shared" si="160"/>
        <v>322327</v>
      </c>
      <c r="BL39" s="39">
        <f t="shared" si="160"/>
        <v>309107</v>
      </c>
      <c r="BM39" s="39">
        <f t="shared" si="160"/>
        <v>343538</v>
      </c>
      <c r="BN39" s="39">
        <f t="shared" si="160"/>
        <v>316142</v>
      </c>
      <c r="BO39" s="39">
        <f t="shared" si="160"/>
        <v>353402</v>
      </c>
      <c r="BP39" s="39">
        <f t="shared" si="160"/>
        <v>343965</v>
      </c>
      <c r="BQ39" s="39">
        <f t="shared" si="160"/>
        <v>349612</v>
      </c>
      <c r="BR39" s="39">
        <f t="shared" si="160"/>
        <v>390602</v>
      </c>
      <c r="BS39" s="39">
        <f t="shared" si="160"/>
        <v>326806</v>
      </c>
      <c r="BT39" s="39">
        <f t="shared" si="161"/>
        <v>374135</v>
      </c>
      <c r="BU39" s="39">
        <f t="shared" si="161"/>
        <v>379178</v>
      </c>
      <c r="BV39" s="193">
        <f t="shared" si="161"/>
        <v>384507</v>
      </c>
      <c r="BW39" s="39">
        <f t="shared" si="161"/>
        <v>389720</v>
      </c>
      <c r="BX39" s="39">
        <f t="shared" si="161"/>
        <v>395122</v>
      </c>
      <c r="BY39" s="39">
        <f t="shared" si="161"/>
        <v>400829</v>
      </c>
      <c r="BZ39" s="39">
        <f t="shared" si="161"/>
        <v>407512</v>
      </c>
      <c r="CA39" s="39">
        <f t="shared" si="161"/>
        <v>415440</v>
      </c>
      <c r="CB39" s="39">
        <f t="shared" si="161"/>
        <v>421387</v>
      </c>
      <c r="CC39" s="39">
        <f t="shared" si="162"/>
        <v>428616</v>
      </c>
      <c r="CD39" s="39">
        <f t="shared" si="162"/>
        <v>434816</v>
      </c>
      <c r="CE39" s="39">
        <f t="shared" si="162"/>
        <v>441199</v>
      </c>
      <c r="CF39" s="39">
        <f t="shared" si="162"/>
        <v>447857</v>
      </c>
      <c r="CG39" s="39">
        <f t="shared" si="162"/>
        <v>464096</v>
      </c>
      <c r="CH39" s="193">
        <f t="shared" si="162"/>
        <v>466431</v>
      </c>
      <c r="CI39" s="72">
        <f t="shared" si="163"/>
        <v>460773</v>
      </c>
      <c r="CJ39" s="92">
        <f t="shared" si="163"/>
        <v>468561</v>
      </c>
      <c r="CK39" s="92">
        <f t="shared" si="163"/>
        <v>476447</v>
      </c>
      <c r="CL39" s="92">
        <f t="shared" ref="CL39:DK39" si="170">SUM(CL9,CL17,CL25,CL32)</f>
        <v>482665</v>
      </c>
      <c r="CM39" s="92">
        <f t="shared" si="170"/>
        <v>488451</v>
      </c>
      <c r="CN39" s="92">
        <f t="shared" si="170"/>
        <v>494570</v>
      </c>
      <c r="CO39" s="92">
        <f t="shared" si="170"/>
        <v>499325</v>
      </c>
      <c r="CP39" s="92">
        <f t="shared" si="170"/>
        <v>505097</v>
      </c>
      <c r="CQ39" s="92">
        <f t="shared" si="170"/>
        <v>510953</v>
      </c>
      <c r="CR39" s="92">
        <f t="shared" si="170"/>
        <v>516384</v>
      </c>
      <c r="CS39" s="92">
        <f t="shared" si="170"/>
        <v>521261</v>
      </c>
      <c r="CT39" s="93">
        <f t="shared" si="170"/>
        <v>523545</v>
      </c>
      <c r="CU39" s="92">
        <f t="shared" si="170"/>
        <v>485233</v>
      </c>
      <c r="CV39" s="92">
        <f t="shared" si="170"/>
        <v>530715</v>
      </c>
      <c r="CW39" s="92">
        <f t="shared" si="170"/>
        <v>535919</v>
      </c>
      <c r="CX39" s="92">
        <f t="shared" si="170"/>
        <v>540056</v>
      </c>
      <c r="CY39" s="92">
        <f t="shared" si="170"/>
        <v>544019</v>
      </c>
      <c r="CZ39" s="92">
        <f t="shared" si="170"/>
        <v>548421</v>
      </c>
      <c r="DA39" s="92">
        <f t="shared" si="170"/>
        <v>551624</v>
      </c>
      <c r="DB39" s="92">
        <f t="shared" si="170"/>
        <v>530720</v>
      </c>
      <c r="DC39" s="92">
        <f t="shared" si="170"/>
        <v>558666</v>
      </c>
      <c r="DD39" s="92">
        <f t="shared" si="170"/>
        <v>532715</v>
      </c>
      <c r="DE39" s="92">
        <f t="shared" si="170"/>
        <v>538511</v>
      </c>
      <c r="DF39" s="93">
        <f t="shared" si="170"/>
        <v>554101</v>
      </c>
      <c r="DG39" s="318">
        <f t="shared" si="170"/>
        <v>515793</v>
      </c>
      <c r="DH39" s="92">
        <f t="shared" si="170"/>
        <v>565573</v>
      </c>
      <c r="DI39" s="92">
        <f t="shared" si="170"/>
        <v>569951</v>
      </c>
      <c r="DJ39" s="92">
        <f t="shared" si="170"/>
        <v>548249</v>
      </c>
      <c r="DK39" s="318">
        <f t="shared" si="170"/>
        <v>523516</v>
      </c>
      <c r="DL39" s="92">
        <f t="shared" ref="DL39:DU39" si="171">SUM(DL9,DL17,DL25,DL32)</f>
        <v>576572</v>
      </c>
      <c r="DM39" s="92">
        <f t="shared" si="171"/>
        <v>556282</v>
      </c>
      <c r="DN39" s="92">
        <f t="shared" si="171"/>
        <v>581914</v>
      </c>
      <c r="DO39" s="92">
        <f t="shared" si="171"/>
        <v>549575</v>
      </c>
      <c r="DP39" s="92">
        <f t="shared" si="171"/>
        <v>536585</v>
      </c>
      <c r="DQ39" s="92">
        <f t="shared" si="171"/>
        <v>564846</v>
      </c>
      <c r="DR39" s="92">
        <f t="shared" si="171"/>
        <v>510951</v>
      </c>
      <c r="DS39" s="92">
        <f t="shared" si="171"/>
        <v>540884</v>
      </c>
      <c r="DT39" s="92">
        <f t="shared" si="171"/>
        <v>566668</v>
      </c>
      <c r="DU39" s="92">
        <f t="shared" si="171"/>
        <v>598425</v>
      </c>
      <c r="DV39" s="352">
        <f t="shared" si="165"/>
        <v>601098</v>
      </c>
      <c r="DW39" s="352">
        <f t="shared" si="165"/>
        <v>605632</v>
      </c>
      <c r="DX39" s="352">
        <f t="shared" si="165"/>
        <v>601366</v>
      </c>
      <c r="DY39" s="352">
        <f t="shared" si="165"/>
        <v>612233</v>
      </c>
      <c r="DZ39" s="352">
        <f t="shared" si="165"/>
        <v>613722</v>
      </c>
      <c r="EA39" s="352">
        <f t="shared" si="165"/>
        <v>613450</v>
      </c>
      <c r="EB39" s="352">
        <f t="shared" si="165"/>
        <v>616419</v>
      </c>
      <c r="EC39" s="352">
        <f t="shared" si="166"/>
        <v>618821</v>
      </c>
      <c r="ED39" s="352">
        <f t="shared" si="166"/>
        <v>618483</v>
      </c>
      <c r="EE39" s="352">
        <f t="shared" si="166"/>
        <v>623047</v>
      </c>
      <c r="EF39" s="352">
        <f t="shared" si="166"/>
        <v>622894</v>
      </c>
      <c r="EG39" s="352">
        <f t="shared" si="166"/>
        <v>624012</v>
      </c>
      <c r="EH39" s="352">
        <f t="shared" si="166"/>
        <v>626909</v>
      </c>
      <c r="EI39" s="352">
        <f t="shared" si="166"/>
        <v>627492</v>
      </c>
      <c r="EJ39" s="352">
        <f t="shared" si="166"/>
        <v>633260</v>
      </c>
      <c r="EK39" s="352">
        <f t="shared" si="166"/>
        <v>635709</v>
      </c>
      <c r="EL39" s="352">
        <f t="shared" si="166"/>
        <v>636395</v>
      </c>
      <c r="EM39" s="352">
        <f t="shared" si="166"/>
        <v>636345</v>
      </c>
      <c r="EN39" s="352">
        <f t="shared" si="166"/>
        <v>636483</v>
      </c>
      <c r="EO39" s="352">
        <f t="shared" si="166"/>
        <v>636986</v>
      </c>
      <c r="EP39" s="352">
        <f t="shared" si="166"/>
        <v>632831</v>
      </c>
      <c r="EQ39" s="352">
        <f t="shared" si="166"/>
        <v>611193</v>
      </c>
      <c r="ER39" s="352">
        <f t="shared" si="166"/>
        <v>617874</v>
      </c>
      <c r="ES39" s="352">
        <f t="shared" si="166"/>
        <v>615302</v>
      </c>
      <c r="ET39" s="352">
        <f t="shared" si="166"/>
        <v>646137</v>
      </c>
      <c r="EU39" s="352">
        <f t="shared" si="167"/>
        <v>648688</v>
      </c>
      <c r="EV39" s="352">
        <f t="shared" si="167"/>
        <v>648557</v>
      </c>
      <c r="EW39" s="352">
        <f t="shared" si="167"/>
        <v>651698</v>
      </c>
      <c r="EX39" s="352">
        <f t="shared" si="167"/>
        <v>653702</v>
      </c>
      <c r="EY39" s="352">
        <f t="shared" si="167"/>
        <v>649490</v>
      </c>
      <c r="EZ39" s="352">
        <f t="shared" si="167"/>
        <v>656688</v>
      </c>
      <c r="FA39" s="352">
        <f t="shared" si="167"/>
        <v>658697</v>
      </c>
      <c r="FB39" s="352">
        <f t="shared" si="167"/>
        <v>659379</v>
      </c>
      <c r="FC39" s="352">
        <f t="shared" si="167"/>
        <v>661057</v>
      </c>
      <c r="FD39" s="352">
        <f t="shared" si="167"/>
        <v>664695</v>
      </c>
      <c r="FE39" s="352">
        <f t="shared" si="167"/>
        <v>665216</v>
      </c>
      <c r="FF39" s="352">
        <f t="shared" si="167"/>
        <v>671506</v>
      </c>
      <c r="FG39" s="352">
        <f t="shared" si="167"/>
        <v>674571</v>
      </c>
      <c r="FH39" s="352">
        <f t="shared" si="167"/>
        <v>677988</v>
      </c>
      <c r="FI39" s="352">
        <f t="shared" si="167"/>
        <v>683081</v>
      </c>
      <c r="FJ39" s="352">
        <f t="shared" si="167"/>
        <v>684089</v>
      </c>
      <c r="FK39" s="352">
        <f t="shared" si="168"/>
        <v>679921</v>
      </c>
    </row>
    <row r="40" spans="2:170" ht="13.8" thickTop="1" x14ac:dyDescent="0.25">
      <c r="B40" s="3" t="s">
        <v>9</v>
      </c>
      <c r="C40" s="35">
        <f t="shared" ref="C40:Q40" si="172">SUM(C38:C39)</f>
        <v>730985</v>
      </c>
      <c r="D40" s="8">
        <f t="shared" si="172"/>
        <v>739562</v>
      </c>
      <c r="E40" s="8">
        <f t="shared" si="172"/>
        <v>745779</v>
      </c>
      <c r="F40" s="8">
        <f t="shared" si="172"/>
        <v>747884</v>
      </c>
      <c r="G40" s="8">
        <f t="shared" si="172"/>
        <v>750953</v>
      </c>
      <c r="H40" s="8">
        <f t="shared" si="172"/>
        <v>754535</v>
      </c>
      <c r="I40" s="8">
        <f t="shared" si="172"/>
        <v>760139</v>
      </c>
      <c r="J40" s="8">
        <f t="shared" si="172"/>
        <v>771212</v>
      </c>
      <c r="K40" s="73">
        <f t="shared" si="172"/>
        <v>765582</v>
      </c>
      <c r="L40" s="8">
        <f t="shared" si="172"/>
        <v>683355</v>
      </c>
      <c r="M40" s="8">
        <f t="shared" si="172"/>
        <v>682828</v>
      </c>
      <c r="N40" s="10">
        <f t="shared" si="172"/>
        <v>690064</v>
      </c>
      <c r="O40" s="35">
        <f t="shared" si="172"/>
        <v>819381</v>
      </c>
      <c r="P40" s="8">
        <f t="shared" si="172"/>
        <v>751250</v>
      </c>
      <c r="Q40" s="80">
        <f t="shared" si="172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169"/>
        <v>823950</v>
      </c>
      <c r="V40" s="73">
        <f t="shared" si="169"/>
        <v>789314</v>
      </c>
      <c r="W40" s="73">
        <f t="shared" si="169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52"/>
        <v>800194</v>
      </c>
      <c r="AB40" s="73">
        <f t="shared" si="152"/>
        <v>767541</v>
      </c>
      <c r="AC40" s="73">
        <f t="shared" si="152"/>
        <v>876744</v>
      </c>
      <c r="AD40" s="73">
        <f t="shared" si="153"/>
        <v>793898</v>
      </c>
      <c r="AE40" s="73">
        <f t="shared" si="153"/>
        <v>752947</v>
      </c>
      <c r="AF40" s="73">
        <f t="shared" si="153"/>
        <v>814931</v>
      </c>
      <c r="AG40" s="73">
        <f t="shared" si="154"/>
        <v>795466</v>
      </c>
      <c r="AH40" s="73">
        <f t="shared" si="154"/>
        <v>833434</v>
      </c>
      <c r="AI40" s="73">
        <f t="shared" si="154"/>
        <v>783257</v>
      </c>
      <c r="AJ40" s="73">
        <f t="shared" si="155"/>
        <v>781641</v>
      </c>
      <c r="AK40" s="73">
        <f t="shared" si="155"/>
        <v>752224</v>
      </c>
      <c r="AL40" s="204">
        <f t="shared" si="155"/>
        <v>738160</v>
      </c>
      <c r="AM40" s="73">
        <f t="shared" si="156"/>
        <v>802636</v>
      </c>
      <c r="AN40" s="73">
        <f t="shared" si="156"/>
        <v>726274</v>
      </c>
      <c r="AO40" s="73">
        <f t="shared" si="156"/>
        <v>796560</v>
      </c>
      <c r="AP40" s="73">
        <f t="shared" si="157"/>
        <v>758398</v>
      </c>
      <c r="AQ40" s="73">
        <f t="shared" si="157"/>
        <v>763678</v>
      </c>
      <c r="AR40" s="73">
        <f t="shared" si="157"/>
        <v>789327</v>
      </c>
      <c r="AS40" s="73">
        <f t="shared" si="158"/>
        <v>767993</v>
      </c>
      <c r="AT40" s="73">
        <f t="shared" si="158"/>
        <v>869507</v>
      </c>
      <c r="AU40" s="73">
        <f t="shared" si="158"/>
        <v>809845</v>
      </c>
      <c r="AV40" s="73">
        <f t="shared" si="159"/>
        <v>800813</v>
      </c>
      <c r="AW40" s="73">
        <f t="shared" si="159"/>
        <v>756151</v>
      </c>
      <c r="AX40" s="204">
        <f t="shared" si="159"/>
        <v>762293</v>
      </c>
      <c r="AY40" s="73">
        <f t="shared" si="159"/>
        <v>802546</v>
      </c>
      <c r="AZ40" s="73">
        <f t="shared" si="159"/>
        <v>763124</v>
      </c>
      <c r="BA40" s="73">
        <f t="shared" si="159"/>
        <v>880913</v>
      </c>
      <c r="BB40" s="73">
        <f t="shared" si="159"/>
        <v>760527</v>
      </c>
      <c r="BC40" s="73">
        <f t="shared" si="159"/>
        <v>841099</v>
      </c>
      <c r="BD40" s="73">
        <f t="shared" si="159"/>
        <v>840433</v>
      </c>
      <c r="BE40" s="73">
        <f t="shared" si="159"/>
        <v>765540</v>
      </c>
      <c r="BF40" s="73">
        <f t="shared" si="159"/>
        <v>875563</v>
      </c>
      <c r="BG40" s="73">
        <f t="shared" si="159"/>
        <v>769944</v>
      </c>
      <c r="BH40" s="73">
        <f t="shared" si="160"/>
        <v>844102</v>
      </c>
      <c r="BI40" s="73">
        <f t="shared" si="160"/>
        <v>766999</v>
      </c>
      <c r="BJ40" s="204">
        <f t="shared" si="160"/>
        <v>725764</v>
      </c>
      <c r="BK40" s="73">
        <f t="shared" si="160"/>
        <v>810271</v>
      </c>
      <c r="BL40" s="73">
        <f t="shared" si="160"/>
        <v>769369</v>
      </c>
      <c r="BM40" s="73">
        <f t="shared" si="160"/>
        <v>850800</v>
      </c>
      <c r="BN40" s="73">
        <f t="shared" si="160"/>
        <v>773081</v>
      </c>
      <c r="BO40" s="73">
        <f t="shared" si="160"/>
        <v>849152</v>
      </c>
      <c r="BP40" s="73">
        <f t="shared" si="160"/>
        <v>814499</v>
      </c>
      <c r="BQ40" s="73">
        <f t="shared" si="160"/>
        <v>815054</v>
      </c>
      <c r="BR40" s="73">
        <f t="shared" si="160"/>
        <v>894119</v>
      </c>
      <c r="BS40" s="73">
        <f t="shared" si="160"/>
        <v>738275</v>
      </c>
      <c r="BT40" s="73">
        <f t="shared" si="161"/>
        <v>823619</v>
      </c>
      <c r="BU40" s="73">
        <f t="shared" si="161"/>
        <v>824116</v>
      </c>
      <c r="BV40" s="204">
        <f t="shared" si="161"/>
        <v>824006</v>
      </c>
      <c r="BW40" s="73">
        <f t="shared" si="161"/>
        <v>825485</v>
      </c>
      <c r="BX40" s="73">
        <f t="shared" si="161"/>
        <v>827779</v>
      </c>
      <c r="BY40" s="73">
        <f t="shared" si="161"/>
        <v>830272</v>
      </c>
      <c r="BZ40" s="73">
        <f t="shared" si="161"/>
        <v>830864</v>
      </c>
      <c r="CA40" s="73">
        <f t="shared" si="161"/>
        <v>833107</v>
      </c>
      <c r="CB40" s="73">
        <f t="shared" si="161"/>
        <v>832666</v>
      </c>
      <c r="CC40" s="73">
        <f t="shared" si="162"/>
        <v>832506</v>
      </c>
      <c r="CD40" s="73">
        <f t="shared" si="162"/>
        <v>833826</v>
      </c>
      <c r="CE40" s="73">
        <f t="shared" si="162"/>
        <v>833529</v>
      </c>
      <c r="CF40" s="73">
        <f t="shared" si="162"/>
        <v>831963</v>
      </c>
      <c r="CG40" s="73">
        <f t="shared" si="162"/>
        <v>840513</v>
      </c>
      <c r="CH40" s="204">
        <f t="shared" si="162"/>
        <v>835128</v>
      </c>
      <c r="CI40" s="106">
        <f t="shared" ref="CI40:DK40" si="173">SUM(CI38:CI39)</f>
        <v>822864</v>
      </c>
      <c r="CJ40" s="94">
        <f t="shared" si="173"/>
        <v>824364</v>
      </c>
      <c r="CK40" s="94">
        <f t="shared" si="173"/>
        <v>827088</v>
      </c>
      <c r="CL40" s="94">
        <f t="shared" si="173"/>
        <v>827102</v>
      </c>
      <c r="CM40" s="94">
        <f t="shared" si="173"/>
        <v>827576</v>
      </c>
      <c r="CN40" s="94">
        <f t="shared" si="173"/>
        <v>829112</v>
      </c>
      <c r="CO40" s="94">
        <f t="shared" si="173"/>
        <v>828727</v>
      </c>
      <c r="CP40" s="94">
        <f t="shared" si="173"/>
        <v>830062</v>
      </c>
      <c r="CQ40" s="94">
        <f t="shared" si="173"/>
        <v>830129</v>
      </c>
      <c r="CR40" s="94">
        <f t="shared" si="173"/>
        <v>828252</v>
      </c>
      <c r="CS40" s="94">
        <f t="shared" si="173"/>
        <v>828226</v>
      </c>
      <c r="CT40" s="107">
        <f t="shared" si="173"/>
        <v>825603</v>
      </c>
      <c r="CU40" s="95">
        <f t="shared" si="173"/>
        <v>761533</v>
      </c>
      <c r="CV40" s="95">
        <f t="shared" si="173"/>
        <v>827681</v>
      </c>
      <c r="CW40" s="95">
        <f t="shared" si="173"/>
        <v>829942</v>
      </c>
      <c r="CX40" s="95">
        <f t="shared" si="173"/>
        <v>829979</v>
      </c>
      <c r="CY40" s="95">
        <f t="shared" si="173"/>
        <v>830916</v>
      </c>
      <c r="CZ40" s="95">
        <f t="shared" si="173"/>
        <v>832074</v>
      </c>
      <c r="DA40" s="95">
        <f t="shared" si="173"/>
        <v>831800</v>
      </c>
      <c r="DB40" s="95">
        <f t="shared" si="173"/>
        <v>794737</v>
      </c>
      <c r="DC40" s="95">
        <f t="shared" si="173"/>
        <v>833120</v>
      </c>
      <c r="DD40" s="95">
        <f t="shared" si="173"/>
        <v>792283</v>
      </c>
      <c r="DE40" s="95">
        <f t="shared" si="173"/>
        <v>796643</v>
      </c>
      <c r="DF40" s="107">
        <f t="shared" si="173"/>
        <v>817010</v>
      </c>
      <c r="DG40" s="323">
        <f t="shared" si="173"/>
        <v>757384</v>
      </c>
      <c r="DH40" s="95">
        <f t="shared" si="173"/>
        <v>828822</v>
      </c>
      <c r="DI40" s="323">
        <f t="shared" si="173"/>
        <v>832766</v>
      </c>
      <c r="DJ40" s="95">
        <f t="shared" si="173"/>
        <v>799194</v>
      </c>
      <c r="DK40" s="95">
        <f t="shared" si="173"/>
        <v>759989</v>
      </c>
      <c r="DL40" s="95">
        <f t="shared" ref="DL40:FK40" si="174">SUM(DL38:DL39)</f>
        <v>835471</v>
      </c>
      <c r="DM40" s="95">
        <f t="shared" si="174"/>
        <v>803322</v>
      </c>
      <c r="DN40" s="95">
        <f t="shared" si="174"/>
        <v>837974</v>
      </c>
      <c r="DO40" s="95">
        <f t="shared" si="174"/>
        <v>788964</v>
      </c>
      <c r="DP40" s="95">
        <f t="shared" si="174"/>
        <v>770080</v>
      </c>
      <c r="DQ40" s="95">
        <f t="shared" si="174"/>
        <v>805828</v>
      </c>
      <c r="DR40" s="95">
        <f t="shared" si="174"/>
        <v>729112</v>
      </c>
      <c r="DS40" s="95">
        <f t="shared" si="174"/>
        <v>769915</v>
      </c>
      <c r="DT40" s="95">
        <f t="shared" si="174"/>
        <v>805189</v>
      </c>
      <c r="DU40" s="95">
        <f t="shared" si="174"/>
        <v>846288</v>
      </c>
      <c r="DV40" s="355">
        <f t="shared" si="174"/>
        <v>847183</v>
      </c>
      <c r="DW40" s="355">
        <f t="shared" si="174"/>
        <v>850029</v>
      </c>
      <c r="DX40" s="355">
        <f t="shared" si="174"/>
        <v>841596</v>
      </c>
      <c r="DY40" s="355">
        <f t="shared" si="174"/>
        <v>853387</v>
      </c>
      <c r="DZ40" s="355">
        <f t="shared" si="174"/>
        <v>853248</v>
      </c>
      <c r="EA40" s="355">
        <f t="shared" si="174"/>
        <v>851945</v>
      </c>
      <c r="EB40" s="355">
        <f t="shared" si="174"/>
        <v>854000</v>
      </c>
      <c r="EC40" s="355">
        <f t="shared" si="174"/>
        <v>855516</v>
      </c>
      <c r="ED40" s="355">
        <f t="shared" si="174"/>
        <v>853899</v>
      </c>
      <c r="EE40" s="355">
        <f t="shared" si="174"/>
        <v>856643</v>
      </c>
      <c r="EF40" s="355">
        <f t="shared" si="174"/>
        <v>854855</v>
      </c>
      <c r="EG40" s="355">
        <f t="shared" si="174"/>
        <v>853946</v>
      </c>
      <c r="EH40" s="355">
        <f t="shared" si="174"/>
        <v>855864</v>
      </c>
      <c r="EI40" s="355">
        <f t="shared" si="174"/>
        <v>855505</v>
      </c>
      <c r="EJ40" s="355">
        <f t="shared" si="174"/>
        <v>859576</v>
      </c>
      <c r="EK40" s="355">
        <f t="shared" si="174"/>
        <v>862353</v>
      </c>
      <c r="EL40" s="355">
        <f t="shared" si="174"/>
        <v>862032</v>
      </c>
      <c r="EM40" s="355">
        <f t="shared" si="174"/>
        <v>861222</v>
      </c>
      <c r="EN40" s="355">
        <f t="shared" si="174"/>
        <v>860628</v>
      </c>
      <c r="EO40" s="355">
        <f t="shared" si="174"/>
        <v>860680</v>
      </c>
      <c r="EP40" s="355">
        <f t="shared" si="174"/>
        <v>854874</v>
      </c>
      <c r="EQ40" s="355">
        <f t="shared" si="174"/>
        <v>824370</v>
      </c>
      <c r="ER40" s="355">
        <f t="shared" si="174"/>
        <v>829891</v>
      </c>
      <c r="ES40" s="355">
        <f t="shared" si="174"/>
        <v>825532</v>
      </c>
      <c r="ET40" s="355">
        <f t="shared" si="174"/>
        <v>864743</v>
      </c>
      <c r="EU40" s="355">
        <f t="shared" si="174"/>
        <v>866511</v>
      </c>
      <c r="EV40" s="355">
        <f t="shared" si="174"/>
        <v>865751</v>
      </c>
      <c r="EW40" s="355">
        <f t="shared" si="174"/>
        <v>868742</v>
      </c>
      <c r="EX40" s="355">
        <f t="shared" si="174"/>
        <v>869968</v>
      </c>
      <c r="EY40" s="355">
        <f t="shared" si="174"/>
        <v>862196</v>
      </c>
      <c r="EZ40" s="355">
        <f t="shared" si="174"/>
        <v>870470</v>
      </c>
      <c r="FA40" s="355">
        <f t="shared" si="174"/>
        <v>870970</v>
      </c>
      <c r="FB40" s="355">
        <f t="shared" si="174"/>
        <v>870004</v>
      </c>
      <c r="FC40" s="355">
        <f t="shared" si="174"/>
        <v>871087</v>
      </c>
      <c r="FD40" s="355">
        <f t="shared" si="174"/>
        <v>873135</v>
      </c>
      <c r="FE40" s="355">
        <f t="shared" si="174"/>
        <v>870844</v>
      </c>
      <c r="FF40" s="355">
        <f t="shared" si="174"/>
        <v>875667</v>
      </c>
      <c r="FG40" s="355">
        <f t="shared" si="174"/>
        <v>876780</v>
      </c>
      <c r="FH40" s="355">
        <f t="shared" si="174"/>
        <v>878506</v>
      </c>
      <c r="FI40" s="355">
        <f t="shared" si="174"/>
        <v>882159</v>
      </c>
      <c r="FJ40" s="355">
        <f t="shared" si="174"/>
        <v>881610</v>
      </c>
      <c r="FK40" s="355">
        <f t="shared" si="174"/>
        <v>874609</v>
      </c>
    </row>
    <row r="41" spans="2:170" x14ac:dyDescent="0.25">
      <c r="B41" s="3" t="s">
        <v>10</v>
      </c>
      <c r="C41" s="36">
        <f t="shared" ref="C41:Q41" si="175">SUM(C38)/C40</f>
        <v>0.99132540339405051</v>
      </c>
      <c r="D41" s="14">
        <f t="shared" si="175"/>
        <v>0.98854862743083072</v>
      </c>
      <c r="E41" s="14">
        <f t="shared" si="175"/>
        <v>0.98554933834286029</v>
      </c>
      <c r="F41" s="14">
        <f t="shared" si="175"/>
        <v>0.98322868252295814</v>
      </c>
      <c r="G41" s="14">
        <f t="shared" si="175"/>
        <v>0.98071250797320209</v>
      </c>
      <c r="H41" s="14">
        <f t="shared" si="175"/>
        <v>0.97842909871642803</v>
      </c>
      <c r="I41" s="14">
        <f t="shared" si="175"/>
        <v>0.97494537183330943</v>
      </c>
      <c r="J41" s="14">
        <f t="shared" si="175"/>
        <v>0.96564109479624283</v>
      </c>
      <c r="K41" s="36">
        <f t="shared" si="175"/>
        <v>0.95805282778330736</v>
      </c>
      <c r="L41" s="14">
        <f t="shared" si="175"/>
        <v>0.95173226214778561</v>
      </c>
      <c r="M41" s="14">
        <f t="shared" si="175"/>
        <v>0.94861370652638732</v>
      </c>
      <c r="N41" s="23">
        <f t="shared" si="175"/>
        <v>0.94465440886642393</v>
      </c>
      <c r="O41" s="36">
        <f t="shared" si="175"/>
        <v>0.9311187347522093</v>
      </c>
      <c r="P41" s="14">
        <f t="shared" si="175"/>
        <v>0.92306821963394348</v>
      </c>
      <c r="Q41" s="14">
        <f t="shared" si="175"/>
        <v>0.91816667085913195</v>
      </c>
      <c r="R41" s="14">
        <f t="shared" ref="R41:W41" si="176">SUM(R38)/R40</f>
        <v>0.90770642201834861</v>
      </c>
      <c r="S41" s="14">
        <f t="shared" si="176"/>
        <v>0.89501449931861476</v>
      </c>
      <c r="T41" s="14">
        <f t="shared" si="176"/>
        <v>0.88482714655991812</v>
      </c>
      <c r="U41" s="14">
        <f t="shared" si="176"/>
        <v>0.872380605619273</v>
      </c>
      <c r="V41" s="14">
        <f t="shared" si="176"/>
        <v>0.8596528124421966</v>
      </c>
      <c r="W41" s="14">
        <f t="shared" si="176"/>
        <v>0.84909705803433555</v>
      </c>
      <c r="X41" s="14">
        <f t="shared" ref="X41:AC41" si="177">SUM(X38)/X40</f>
        <v>0.83467198679529653</v>
      </c>
      <c r="Y41" s="14">
        <f t="shared" si="177"/>
        <v>0.82483409836865307</v>
      </c>
      <c r="Z41" s="23">
        <f t="shared" si="177"/>
        <v>0.8167124589153657</v>
      </c>
      <c r="AA41" s="14">
        <f t="shared" si="177"/>
        <v>0.814521228602064</v>
      </c>
      <c r="AB41" s="14">
        <f t="shared" si="177"/>
        <v>0.81220547175981483</v>
      </c>
      <c r="AC41" s="14">
        <f t="shared" si="177"/>
        <v>0.80637791647276746</v>
      </c>
      <c r="AD41" s="14">
        <f t="shared" ref="AD41:AI41" si="178">SUM(AD38)/AD40</f>
        <v>0.80339287918599112</v>
      </c>
      <c r="AE41" s="14">
        <f t="shared" si="178"/>
        <v>0.79613837361726658</v>
      </c>
      <c r="AF41" s="14">
        <f t="shared" si="178"/>
        <v>0.7911823209572344</v>
      </c>
      <c r="AG41" s="14">
        <f t="shared" si="178"/>
        <v>0.78131309194861875</v>
      </c>
      <c r="AH41" s="14">
        <f t="shared" si="178"/>
        <v>0.77422807324875154</v>
      </c>
      <c r="AI41" s="14">
        <f t="shared" si="178"/>
        <v>0.76614316884496403</v>
      </c>
      <c r="AJ41" s="14">
        <f t="shared" ref="AJ41:AO41" si="179">SUM(AJ38)/AJ40</f>
        <v>0.75832383408751591</v>
      </c>
      <c r="AK41" s="14">
        <f t="shared" si="179"/>
        <v>0.75112732377589653</v>
      </c>
      <c r="AL41" s="23">
        <f t="shared" si="179"/>
        <v>0.74499972905603118</v>
      </c>
      <c r="AM41" s="14">
        <f t="shared" si="179"/>
        <v>0.73895514280445929</v>
      </c>
      <c r="AN41" s="14">
        <f t="shared" si="179"/>
        <v>0.73398607137251226</v>
      </c>
      <c r="AO41" s="14">
        <f t="shared" si="179"/>
        <v>0.73123556292055836</v>
      </c>
      <c r="AP41" s="14">
        <f t="shared" ref="AP41:AU41" si="180">SUM(AP38)/AP40</f>
        <v>0.72890092009736318</v>
      </c>
      <c r="AQ41" s="14">
        <f t="shared" si="180"/>
        <v>0.72495213951429793</v>
      </c>
      <c r="AR41" s="14">
        <f t="shared" si="180"/>
        <v>0.72251297624431954</v>
      </c>
      <c r="AS41" s="14">
        <f t="shared" si="180"/>
        <v>0.71820967118189882</v>
      </c>
      <c r="AT41" s="14">
        <f t="shared" si="180"/>
        <v>0.71239104458043467</v>
      </c>
      <c r="AU41" s="14">
        <f t="shared" si="180"/>
        <v>0.70638949428594355</v>
      </c>
      <c r="AV41" s="14">
        <f t="shared" ref="AV41:BJ41" si="181">SUM(AV38)/AV40</f>
        <v>0.698423976633746</v>
      </c>
      <c r="AW41" s="14">
        <f t="shared" si="181"/>
        <v>0.69343689289573118</v>
      </c>
      <c r="AX41" s="23">
        <f t="shared" si="181"/>
        <v>0.68760830809150808</v>
      </c>
      <c r="AY41" s="14">
        <f t="shared" si="181"/>
        <v>0.68318451528012103</v>
      </c>
      <c r="AZ41" s="14">
        <f t="shared" si="181"/>
        <v>0.67930637746945455</v>
      </c>
      <c r="BA41" s="14">
        <f t="shared" si="181"/>
        <v>0.67664116660782625</v>
      </c>
      <c r="BB41" s="14">
        <f t="shared" si="181"/>
        <v>0.67168818464038749</v>
      </c>
      <c r="BC41" s="14">
        <f t="shared" si="181"/>
        <v>0.66455078415263835</v>
      </c>
      <c r="BD41" s="14">
        <f t="shared" si="181"/>
        <v>0.65551923829740144</v>
      </c>
      <c r="BE41" s="14">
        <f t="shared" si="181"/>
        <v>0.64726075711262643</v>
      </c>
      <c r="BF41" s="14">
        <f t="shared" si="181"/>
        <v>0.63899456692436751</v>
      </c>
      <c r="BG41" s="14">
        <f t="shared" si="181"/>
        <v>0.63303694814168299</v>
      </c>
      <c r="BH41" s="14">
        <f t="shared" si="181"/>
        <v>0.62221982651385732</v>
      </c>
      <c r="BI41" s="14">
        <f t="shared" si="181"/>
        <v>0.61638150766819777</v>
      </c>
      <c r="BJ41" s="23">
        <f t="shared" si="181"/>
        <v>0.60976570896324422</v>
      </c>
      <c r="BK41" s="14">
        <f t="shared" ref="BK41:BV41" si="182">SUM(BK38)/BK40</f>
        <v>0.60219852370379789</v>
      </c>
      <c r="BL41" s="14">
        <f t="shared" si="182"/>
        <v>0.59823309751237708</v>
      </c>
      <c r="BM41" s="14">
        <f t="shared" si="182"/>
        <v>0.59621767748001886</v>
      </c>
      <c r="BN41" s="14">
        <f t="shared" si="182"/>
        <v>0.59106225608959473</v>
      </c>
      <c r="BO41" s="14">
        <f t="shared" si="182"/>
        <v>0.58381773816701843</v>
      </c>
      <c r="BP41" s="14">
        <f t="shared" si="182"/>
        <v>0.57769745573659392</v>
      </c>
      <c r="BQ41" s="14">
        <f t="shared" si="182"/>
        <v>0.57105664164582959</v>
      </c>
      <c r="BR41" s="14">
        <f t="shared" si="182"/>
        <v>0.56314316103337481</v>
      </c>
      <c r="BS41" s="14">
        <f t="shared" si="182"/>
        <v>0.55733839016626596</v>
      </c>
      <c r="BT41" s="14">
        <f t="shared" si="182"/>
        <v>0.54574263099807074</v>
      </c>
      <c r="BU41" s="14">
        <f t="shared" si="182"/>
        <v>0.53989729601172654</v>
      </c>
      <c r="BV41" s="23">
        <f t="shared" si="182"/>
        <v>0.53336868906294377</v>
      </c>
      <c r="BW41" s="14">
        <f t="shared" ref="BW41:CB41" si="183">SUM(BW38)/BW40</f>
        <v>0.52788966486368616</v>
      </c>
      <c r="BX41" s="14">
        <f t="shared" si="183"/>
        <v>0.52267211417540194</v>
      </c>
      <c r="BY41" s="14">
        <f t="shared" si="183"/>
        <v>0.51723170238187</v>
      </c>
      <c r="BZ41" s="14">
        <f t="shared" si="183"/>
        <v>0.50953224595120261</v>
      </c>
      <c r="CA41" s="14">
        <f t="shared" si="183"/>
        <v>0.50133656301051366</v>
      </c>
      <c r="CB41" s="14">
        <f t="shared" si="183"/>
        <v>0.49393033941580416</v>
      </c>
      <c r="CC41" s="14">
        <f t="shared" ref="CC41:DK41" si="184">SUM(CC38)/CC40</f>
        <v>0.48514965657905168</v>
      </c>
      <c r="CD41" s="14">
        <f t="shared" si="184"/>
        <v>0.47852909359986379</v>
      </c>
      <c r="CE41" s="14">
        <f t="shared" si="184"/>
        <v>0.47068548304858021</v>
      </c>
      <c r="CF41" s="14">
        <f t="shared" si="184"/>
        <v>0.46168639711141002</v>
      </c>
      <c r="CG41" s="14">
        <f t="shared" si="184"/>
        <v>0.44784197270000581</v>
      </c>
      <c r="CH41" s="23">
        <f t="shared" si="184"/>
        <v>0.4414856165761416</v>
      </c>
      <c r="CI41" s="239">
        <f t="shared" si="184"/>
        <v>0.44003747885434286</v>
      </c>
      <c r="CJ41" s="240">
        <f t="shared" si="184"/>
        <v>0.43160909501142697</v>
      </c>
      <c r="CK41" s="240">
        <f t="shared" si="184"/>
        <v>0.42394642408062988</v>
      </c>
      <c r="CL41" s="240">
        <f t="shared" si="184"/>
        <v>0.41643835947682389</v>
      </c>
      <c r="CM41" s="240">
        <f t="shared" si="184"/>
        <v>0.40978109563351284</v>
      </c>
      <c r="CN41" s="240">
        <f t="shared" si="184"/>
        <v>0.40349434093343239</v>
      </c>
      <c r="CO41" s="240">
        <f t="shared" si="184"/>
        <v>0.39747950772691126</v>
      </c>
      <c r="CP41" s="240">
        <f t="shared" si="184"/>
        <v>0.391494852191764</v>
      </c>
      <c r="CQ41" s="240">
        <f t="shared" si="184"/>
        <v>0.38448963956204396</v>
      </c>
      <c r="CR41" s="240">
        <f t="shared" si="184"/>
        <v>0.37653757552049377</v>
      </c>
      <c r="CS41" s="240">
        <f t="shared" si="184"/>
        <v>0.3706295141664232</v>
      </c>
      <c r="CT41" s="241">
        <f t="shared" si="184"/>
        <v>0.36586349613555186</v>
      </c>
      <c r="CU41" s="240">
        <f t="shared" si="184"/>
        <v>0.36282078386622774</v>
      </c>
      <c r="CV41" s="240">
        <f t="shared" si="184"/>
        <v>0.3587928199390828</v>
      </c>
      <c r="CW41" s="240">
        <f t="shared" si="184"/>
        <v>0.35426933448361453</v>
      </c>
      <c r="CX41" s="240">
        <f t="shared" si="184"/>
        <v>0.34931365733349878</v>
      </c>
      <c r="CY41" s="240">
        <f t="shared" si="184"/>
        <v>0.34527798237126256</v>
      </c>
      <c r="CZ41" s="240">
        <f t="shared" si="184"/>
        <v>0.34089876621550486</v>
      </c>
      <c r="DA41" s="240">
        <f t="shared" si="184"/>
        <v>0.33683096898292858</v>
      </c>
      <c r="DB41" s="240">
        <f t="shared" si="184"/>
        <v>0.33220675519071091</v>
      </c>
      <c r="DC41" s="240">
        <f t="shared" si="184"/>
        <v>0.32942913385826772</v>
      </c>
      <c r="DD41" s="240">
        <f t="shared" si="184"/>
        <v>0.32762030739016235</v>
      </c>
      <c r="DE41" s="240">
        <f t="shared" si="184"/>
        <v>0.32402468859953582</v>
      </c>
      <c r="DF41" s="241">
        <f t="shared" si="184"/>
        <v>0.32179410288735755</v>
      </c>
      <c r="DG41" s="240">
        <f t="shared" si="184"/>
        <v>0.31898086043539342</v>
      </c>
      <c r="DH41" s="240">
        <f t="shared" si="184"/>
        <v>0.31761825820260564</v>
      </c>
      <c r="DI41" s="240">
        <f t="shared" si="184"/>
        <v>0.31559285561610345</v>
      </c>
      <c r="DJ41" s="240">
        <f t="shared" si="184"/>
        <v>0.31399760258460396</v>
      </c>
      <c r="DK41" s="240">
        <f t="shared" si="184"/>
        <v>0.31115318774350681</v>
      </c>
      <c r="DL41" s="240">
        <f t="shared" ref="DL41:EQ41" si="185">SUM(DL38)/DL40</f>
        <v>0.30988388585600218</v>
      </c>
      <c r="DM41" s="240">
        <f t="shared" si="185"/>
        <v>0.30752301069807625</v>
      </c>
      <c r="DN41" s="240">
        <f t="shared" si="185"/>
        <v>0.30557033989121379</v>
      </c>
      <c r="DO41" s="240">
        <f t="shared" si="185"/>
        <v>0.30342195588138371</v>
      </c>
      <c r="DP41" s="240">
        <f t="shared" si="185"/>
        <v>0.30320875753168502</v>
      </c>
      <c r="DQ41" s="240">
        <f t="shared" si="185"/>
        <v>0.29904892855547338</v>
      </c>
      <c r="DR41" s="240">
        <f t="shared" si="185"/>
        <v>0.29921466112202239</v>
      </c>
      <c r="DS41" s="240">
        <f t="shared" si="185"/>
        <v>0.29747569536896928</v>
      </c>
      <c r="DT41" s="240">
        <f t="shared" si="185"/>
        <v>0.2962298292698981</v>
      </c>
      <c r="DU41" s="240">
        <f t="shared" si="185"/>
        <v>0.29288256480063524</v>
      </c>
      <c r="DV41" s="356">
        <f t="shared" si="185"/>
        <v>0.29047443114415655</v>
      </c>
      <c r="DW41" s="356">
        <f t="shared" si="185"/>
        <v>0.28751607298103948</v>
      </c>
      <c r="DX41" s="356">
        <f t="shared" si="185"/>
        <v>0.28544574831629427</v>
      </c>
      <c r="DY41" s="356">
        <f t="shared" si="185"/>
        <v>0.28258457182966229</v>
      </c>
      <c r="DZ41" s="356">
        <f t="shared" si="185"/>
        <v>0.28072260351035105</v>
      </c>
      <c r="EA41" s="356">
        <f t="shared" si="185"/>
        <v>0.27994178027924338</v>
      </c>
      <c r="EB41" s="356">
        <f t="shared" si="185"/>
        <v>0.27819789227166275</v>
      </c>
      <c r="EC41" s="356">
        <f t="shared" si="185"/>
        <v>0.27666928496953885</v>
      </c>
      <c r="ED41" s="356">
        <f t="shared" si="185"/>
        <v>0.27569536912445147</v>
      </c>
      <c r="EE41" s="356">
        <f t="shared" si="185"/>
        <v>0.2726876890373236</v>
      </c>
      <c r="EF41" s="356">
        <f t="shared" si="185"/>
        <v>0.27134543285118529</v>
      </c>
      <c r="EG41" s="356">
        <f t="shared" si="185"/>
        <v>0.26926058556395838</v>
      </c>
      <c r="EH41" s="356">
        <f t="shared" si="185"/>
        <v>0.26751329650505218</v>
      </c>
      <c r="EI41" s="356">
        <f t="shared" si="185"/>
        <v>0.26652445047077455</v>
      </c>
      <c r="EJ41" s="356">
        <f t="shared" si="185"/>
        <v>0.26328794661554067</v>
      </c>
      <c r="EK41" s="356">
        <f t="shared" si="185"/>
        <v>0.26282044591947845</v>
      </c>
      <c r="EL41" s="356">
        <f t="shared" si="185"/>
        <v>0.26175014384616813</v>
      </c>
      <c r="EM41" s="356">
        <f t="shared" si="185"/>
        <v>0.26111385914433211</v>
      </c>
      <c r="EN41" s="356">
        <f t="shared" si="185"/>
        <v>0.26044353658026465</v>
      </c>
      <c r="EO41" s="356">
        <f t="shared" si="185"/>
        <v>0.25990379699772276</v>
      </c>
      <c r="EP41" s="356">
        <f t="shared" si="185"/>
        <v>0.25973769233828609</v>
      </c>
      <c r="EQ41" s="356">
        <f t="shared" si="185"/>
        <v>0.25859383529240509</v>
      </c>
      <c r="ER41" s="356">
        <f t="shared" ref="ER41:FK41" si="186">SUM(ER38)/ER40</f>
        <v>0.25547571910046019</v>
      </c>
      <c r="ES41" s="356">
        <f t="shared" si="186"/>
        <v>0.25466002529278092</v>
      </c>
      <c r="ET41" s="356">
        <f t="shared" si="186"/>
        <v>0.25279880843210062</v>
      </c>
      <c r="EU41" s="356">
        <f t="shared" si="186"/>
        <v>0.25137938237368018</v>
      </c>
      <c r="EV41" s="356">
        <f t="shared" si="186"/>
        <v>0.25087351906033029</v>
      </c>
      <c r="EW41" s="356">
        <f t="shared" si="186"/>
        <v>0.2498371208022635</v>
      </c>
      <c r="EX41" s="356">
        <f t="shared" si="186"/>
        <v>0.24859075276332002</v>
      </c>
      <c r="EY41" s="282">
        <f t="shared" si="186"/>
        <v>0.24670260590399398</v>
      </c>
      <c r="EZ41" s="282">
        <f t="shared" si="186"/>
        <v>0.2455937596930394</v>
      </c>
      <c r="FA41" s="282">
        <f t="shared" si="186"/>
        <v>0.24372021998461485</v>
      </c>
      <c r="FB41" s="282">
        <f t="shared" si="186"/>
        <v>0.24209658806166409</v>
      </c>
      <c r="FC41" s="282">
        <f t="shared" si="186"/>
        <v>0.24111254099762711</v>
      </c>
      <c r="FD41" s="282">
        <f t="shared" si="186"/>
        <v>0.23872597021079214</v>
      </c>
      <c r="FE41" s="282">
        <f t="shared" si="186"/>
        <v>0.23612495464170391</v>
      </c>
      <c r="FF41" s="282">
        <f t="shared" si="186"/>
        <v>0.23314913089108075</v>
      </c>
      <c r="FG41" s="282">
        <f t="shared" si="186"/>
        <v>0.23062683911585574</v>
      </c>
      <c r="FH41" s="282">
        <f t="shared" si="186"/>
        <v>0.22824886796447605</v>
      </c>
      <c r="FI41" s="282">
        <f t="shared" si="186"/>
        <v>0.22567133589296259</v>
      </c>
      <c r="FJ41" s="282">
        <f t="shared" si="186"/>
        <v>0.22404577987999227</v>
      </c>
      <c r="FK41" s="282">
        <f t="shared" si="186"/>
        <v>0.22260004184727117</v>
      </c>
    </row>
    <row r="42" spans="2:170" ht="13.8" thickBot="1" x14ac:dyDescent="0.3">
      <c r="B42" s="4" t="s">
        <v>11</v>
      </c>
      <c r="C42" s="37">
        <f t="shared" ref="C42:Q42" si="187">SUM(C39/C40)</f>
        <v>8.6745966059495073E-3</v>
      </c>
      <c r="D42" s="15">
        <f t="shared" si="187"/>
        <v>1.1451372569169319E-2</v>
      </c>
      <c r="E42" s="15">
        <f t="shared" si="187"/>
        <v>1.4450661657139716E-2</v>
      </c>
      <c r="F42" s="15">
        <f t="shared" si="187"/>
        <v>1.6771317477041893E-2</v>
      </c>
      <c r="G42" s="15">
        <f t="shared" si="187"/>
        <v>1.9287492026797949E-2</v>
      </c>
      <c r="H42" s="15">
        <f t="shared" si="187"/>
        <v>2.1570901283572003E-2</v>
      </c>
      <c r="I42" s="15">
        <f t="shared" si="187"/>
        <v>2.5054628166690567E-2</v>
      </c>
      <c r="J42" s="15">
        <f t="shared" si="187"/>
        <v>3.4358905203757201E-2</v>
      </c>
      <c r="K42" s="37">
        <f t="shared" si="187"/>
        <v>4.1947172216692662E-2</v>
      </c>
      <c r="L42" s="15">
        <f t="shared" si="187"/>
        <v>4.8267737852214443E-2</v>
      </c>
      <c r="M42" s="15">
        <f t="shared" si="187"/>
        <v>5.1386293473612683E-2</v>
      </c>
      <c r="N42" s="24">
        <f t="shared" si="187"/>
        <v>5.5345591133576018E-2</v>
      </c>
      <c r="O42" s="37">
        <f t="shared" si="187"/>
        <v>6.8881265247790716E-2</v>
      </c>
      <c r="P42" s="15">
        <f t="shared" si="187"/>
        <v>7.6931780366056579E-2</v>
      </c>
      <c r="Q42" s="15">
        <f t="shared" si="187"/>
        <v>8.1833329140868036E-2</v>
      </c>
      <c r="R42" s="15">
        <f t="shared" ref="R42:W42" si="188">SUM(R39/R40)</f>
        <v>9.2293577981651373E-2</v>
      </c>
      <c r="S42" s="15">
        <f t="shared" si="188"/>
        <v>0.10498550068138526</v>
      </c>
      <c r="T42" s="15">
        <f t="shared" si="188"/>
        <v>0.11517285344008184</v>
      </c>
      <c r="U42" s="15">
        <f t="shared" si="188"/>
        <v>0.12761939438072697</v>
      </c>
      <c r="V42" s="15">
        <f t="shared" si="188"/>
        <v>0.14034718755780337</v>
      </c>
      <c r="W42" s="15">
        <f t="shared" si="188"/>
        <v>0.15090294196566442</v>
      </c>
      <c r="X42" s="15">
        <f t="shared" ref="X42:AC42" si="189">SUM(X39/X40)</f>
        <v>0.16532801320470347</v>
      </c>
      <c r="Y42" s="15">
        <f t="shared" si="189"/>
        <v>0.17516590163134699</v>
      </c>
      <c r="Z42" s="24">
        <f t="shared" si="189"/>
        <v>0.18328754108463435</v>
      </c>
      <c r="AA42" s="15">
        <f t="shared" si="189"/>
        <v>0.185478771397936</v>
      </c>
      <c r="AB42" s="15">
        <f t="shared" si="189"/>
        <v>0.18779452824018522</v>
      </c>
      <c r="AC42" s="15">
        <f t="shared" si="189"/>
        <v>0.19362208352723259</v>
      </c>
      <c r="AD42" s="15">
        <f t="shared" ref="AD42:AI42" si="190">SUM(AD39/AD40)</f>
        <v>0.19660712081400886</v>
      </c>
      <c r="AE42" s="15">
        <f t="shared" si="190"/>
        <v>0.20386162638273345</v>
      </c>
      <c r="AF42" s="15">
        <f t="shared" si="190"/>
        <v>0.20881767904276557</v>
      </c>
      <c r="AG42" s="15">
        <f t="shared" si="190"/>
        <v>0.21868690805138119</v>
      </c>
      <c r="AH42" s="15">
        <f t="shared" si="190"/>
        <v>0.22577192675124844</v>
      </c>
      <c r="AI42" s="15">
        <f t="shared" si="190"/>
        <v>0.23385683115503597</v>
      </c>
      <c r="AJ42" s="15">
        <f t="shared" ref="AJ42:AO42" si="191">SUM(AJ39/AJ40)</f>
        <v>0.24167616591248411</v>
      </c>
      <c r="AK42" s="15">
        <f t="shared" si="191"/>
        <v>0.24887267622410345</v>
      </c>
      <c r="AL42" s="24">
        <f t="shared" si="191"/>
        <v>0.25500027094396877</v>
      </c>
      <c r="AM42" s="15">
        <f t="shared" si="191"/>
        <v>0.26104485719554071</v>
      </c>
      <c r="AN42" s="15">
        <f t="shared" si="191"/>
        <v>0.26601392862748768</v>
      </c>
      <c r="AO42" s="15">
        <f t="shared" si="191"/>
        <v>0.26876443707944159</v>
      </c>
      <c r="AP42" s="15">
        <f t="shared" ref="AP42:AU42" si="192">SUM(AP39/AP40)</f>
        <v>0.27109907990263687</v>
      </c>
      <c r="AQ42" s="15">
        <f t="shared" si="192"/>
        <v>0.27504786048570207</v>
      </c>
      <c r="AR42" s="15">
        <f t="shared" si="192"/>
        <v>0.27748702375568046</v>
      </c>
      <c r="AS42" s="15">
        <f t="shared" si="192"/>
        <v>0.28179032881810123</v>
      </c>
      <c r="AT42" s="15">
        <f t="shared" si="192"/>
        <v>0.28760895541956533</v>
      </c>
      <c r="AU42" s="15">
        <f t="shared" si="192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193">SUM(AY39/AY40)</f>
        <v>0.31681548471987897</v>
      </c>
      <c r="AZ42" s="15">
        <f t="shared" si="193"/>
        <v>0.32069362253054551</v>
      </c>
      <c r="BA42" s="15">
        <f t="shared" si="193"/>
        <v>0.32335883339217381</v>
      </c>
      <c r="BB42" s="15">
        <f t="shared" si="193"/>
        <v>0.32831181535961246</v>
      </c>
      <c r="BC42" s="15">
        <f t="shared" si="193"/>
        <v>0.33544921584736159</v>
      </c>
      <c r="BD42" s="15">
        <f t="shared" si="193"/>
        <v>0.34448076170259856</v>
      </c>
      <c r="BE42" s="15">
        <f t="shared" si="193"/>
        <v>0.35273924288737363</v>
      </c>
      <c r="BF42" s="15">
        <f t="shared" si="193"/>
        <v>0.36100543307563249</v>
      </c>
      <c r="BG42" s="15">
        <f t="shared" si="193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194">SUM(BK39/BK40)</f>
        <v>0.39780147629620216</v>
      </c>
      <c r="BL42" s="15">
        <f t="shared" si="194"/>
        <v>0.40176690248762298</v>
      </c>
      <c r="BM42" s="15">
        <f t="shared" si="194"/>
        <v>0.4037823225199812</v>
      </c>
      <c r="BN42" s="15">
        <f t="shared" si="194"/>
        <v>0.40893774391040527</v>
      </c>
      <c r="BO42" s="15">
        <f t="shared" si="194"/>
        <v>0.41618226183298163</v>
      </c>
      <c r="BP42" s="15">
        <f t="shared" si="194"/>
        <v>0.42230254426340608</v>
      </c>
      <c r="BQ42" s="15">
        <f t="shared" si="194"/>
        <v>0.42894335835417041</v>
      </c>
      <c r="BR42" s="15">
        <f t="shared" si="194"/>
        <v>0.43685683896662525</v>
      </c>
      <c r="BS42" s="15">
        <f t="shared" si="194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195">SUM(BW39/BW40)</f>
        <v>0.47211033513631379</v>
      </c>
      <c r="BX42" s="15">
        <f t="shared" si="195"/>
        <v>0.47732788582459812</v>
      </c>
      <c r="BY42" s="15">
        <f t="shared" si="195"/>
        <v>0.48276829761812995</v>
      </c>
      <c r="BZ42" s="15">
        <f t="shared" si="195"/>
        <v>0.49046775404879739</v>
      </c>
      <c r="CA42" s="15">
        <f t="shared" si="195"/>
        <v>0.49866343698948634</v>
      </c>
      <c r="CB42" s="15">
        <f t="shared" si="195"/>
        <v>0.50606966058419578</v>
      </c>
      <c r="CC42" s="15">
        <f t="shared" ref="CC42:DK42" si="196">SUM(CC39/CC40)</f>
        <v>0.51485034342094826</v>
      </c>
      <c r="CD42" s="15">
        <f t="shared" si="196"/>
        <v>0.52147090640013627</v>
      </c>
      <c r="CE42" s="15">
        <f t="shared" si="196"/>
        <v>0.52931451695141984</v>
      </c>
      <c r="CF42" s="15">
        <f t="shared" si="196"/>
        <v>0.53831360288858998</v>
      </c>
      <c r="CG42" s="15">
        <f t="shared" si="196"/>
        <v>0.55215802729999419</v>
      </c>
      <c r="CH42" s="24">
        <f t="shared" si="196"/>
        <v>0.5585143834238584</v>
      </c>
      <c r="CI42" s="244">
        <f t="shared" si="196"/>
        <v>0.55996252114565714</v>
      </c>
      <c r="CJ42" s="245">
        <f t="shared" si="196"/>
        <v>0.56839090498857303</v>
      </c>
      <c r="CK42" s="245">
        <f t="shared" si="196"/>
        <v>0.57605357591937012</v>
      </c>
      <c r="CL42" s="245">
        <f t="shared" si="196"/>
        <v>0.58356164052317605</v>
      </c>
      <c r="CM42" s="245">
        <f t="shared" si="196"/>
        <v>0.59021890436648716</v>
      </c>
      <c r="CN42" s="245">
        <f t="shared" si="196"/>
        <v>0.59650565906656761</v>
      </c>
      <c r="CO42" s="245">
        <f t="shared" si="196"/>
        <v>0.60252049227308868</v>
      </c>
      <c r="CP42" s="245">
        <f t="shared" si="196"/>
        <v>0.60850514780823606</v>
      </c>
      <c r="CQ42" s="245">
        <f t="shared" si="196"/>
        <v>0.61551036043795604</v>
      </c>
      <c r="CR42" s="245">
        <f t="shared" si="196"/>
        <v>0.62346242447950628</v>
      </c>
      <c r="CS42" s="245">
        <f t="shared" si="196"/>
        <v>0.6293704858335768</v>
      </c>
      <c r="CT42" s="246">
        <f t="shared" si="196"/>
        <v>0.6341365038644482</v>
      </c>
      <c r="CU42" s="245">
        <f t="shared" si="196"/>
        <v>0.63717921613377226</v>
      </c>
      <c r="CV42" s="245">
        <f t="shared" si="196"/>
        <v>0.64120718006091715</v>
      </c>
      <c r="CW42" s="245">
        <f t="shared" si="196"/>
        <v>0.64573066551638547</v>
      </c>
      <c r="CX42" s="245">
        <f t="shared" si="196"/>
        <v>0.65068634266650116</v>
      </c>
      <c r="CY42" s="245">
        <f t="shared" si="196"/>
        <v>0.6547220176287375</v>
      </c>
      <c r="CZ42" s="245">
        <f t="shared" si="196"/>
        <v>0.65910123378449514</v>
      </c>
      <c r="DA42" s="245">
        <f t="shared" si="196"/>
        <v>0.66316903101707136</v>
      </c>
      <c r="DB42" s="245">
        <f t="shared" si="196"/>
        <v>0.66779324480928914</v>
      </c>
      <c r="DC42" s="245">
        <f t="shared" si="196"/>
        <v>0.67057086614173234</v>
      </c>
      <c r="DD42" s="245">
        <f t="shared" si="196"/>
        <v>0.67237969260983765</v>
      </c>
      <c r="DE42" s="245">
        <f t="shared" si="196"/>
        <v>0.67597531140046418</v>
      </c>
      <c r="DF42" s="246">
        <f t="shared" si="196"/>
        <v>0.67820589711264245</v>
      </c>
      <c r="DG42" s="245">
        <f t="shared" si="196"/>
        <v>0.68101913956460658</v>
      </c>
      <c r="DH42" s="245">
        <f t="shared" si="196"/>
        <v>0.68238174179739441</v>
      </c>
      <c r="DI42" s="245">
        <f t="shared" si="196"/>
        <v>0.6844071443838966</v>
      </c>
      <c r="DJ42" s="245">
        <f t="shared" si="196"/>
        <v>0.68600239741539604</v>
      </c>
      <c r="DK42" s="245">
        <f t="shared" si="196"/>
        <v>0.68884681225649314</v>
      </c>
      <c r="DL42" s="245">
        <f t="shared" ref="DL42:FK42" si="197">SUM(DL39/DL40)</f>
        <v>0.69011611414399787</v>
      </c>
      <c r="DM42" s="245">
        <f t="shared" si="197"/>
        <v>0.69247698930192381</v>
      </c>
      <c r="DN42" s="245">
        <f t="shared" si="197"/>
        <v>0.69442966010878615</v>
      </c>
      <c r="DO42" s="245">
        <f t="shared" si="197"/>
        <v>0.69657804411861635</v>
      </c>
      <c r="DP42" s="245">
        <f t="shared" si="197"/>
        <v>0.69679124246831503</v>
      </c>
      <c r="DQ42" s="245">
        <f t="shared" si="197"/>
        <v>0.70095107144452662</v>
      </c>
      <c r="DR42" s="245">
        <f t="shared" si="197"/>
        <v>0.70078533887797756</v>
      </c>
      <c r="DS42" s="245">
        <f t="shared" si="197"/>
        <v>0.70252430463103066</v>
      </c>
      <c r="DT42" s="245">
        <f t="shared" si="197"/>
        <v>0.70377017073010184</v>
      </c>
      <c r="DU42" s="245">
        <f t="shared" si="197"/>
        <v>0.70711743519936476</v>
      </c>
      <c r="DV42" s="357">
        <f t="shared" si="197"/>
        <v>0.70952556885584339</v>
      </c>
      <c r="DW42" s="357">
        <f t="shared" si="197"/>
        <v>0.71248392701896057</v>
      </c>
      <c r="DX42" s="357">
        <f t="shared" si="197"/>
        <v>0.71455425168370568</v>
      </c>
      <c r="DY42" s="357">
        <f t="shared" si="197"/>
        <v>0.71741542817033777</v>
      </c>
      <c r="DZ42" s="357">
        <f t="shared" si="197"/>
        <v>0.71927739648964895</v>
      </c>
      <c r="EA42" s="357">
        <f t="shared" si="197"/>
        <v>0.72005821972075668</v>
      </c>
      <c r="EB42" s="357">
        <f t="shared" si="197"/>
        <v>0.72180210772833719</v>
      </c>
      <c r="EC42" s="357">
        <f t="shared" si="197"/>
        <v>0.7233307150304612</v>
      </c>
      <c r="ED42" s="357">
        <f t="shared" si="197"/>
        <v>0.72430463087554853</v>
      </c>
      <c r="EE42" s="357">
        <f t="shared" si="197"/>
        <v>0.72731231096267646</v>
      </c>
      <c r="EF42" s="357">
        <f t="shared" si="197"/>
        <v>0.72865456714881471</v>
      </c>
      <c r="EG42" s="357">
        <f t="shared" si="197"/>
        <v>0.73073941443604162</v>
      </c>
      <c r="EH42" s="357">
        <f t="shared" si="197"/>
        <v>0.73248670349494782</v>
      </c>
      <c r="EI42" s="357">
        <f t="shared" si="197"/>
        <v>0.73347554952922545</v>
      </c>
      <c r="EJ42" s="357">
        <f t="shared" si="197"/>
        <v>0.73671205338445933</v>
      </c>
      <c r="EK42" s="357">
        <f t="shared" si="197"/>
        <v>0.7371795540805216</v>
      </c>
      <c r="EL42" s="357">
        <f t="shared" si="197"/>
        <v>0.73824985615383187</v>
      </c>
      <c r="EM42" s="357">
        <f t="shared" si="197"/>
        <v>0.73888614085566784</v>
      </c>
      <c r="EN42" s="357">
        <f t="shared" si="197"/>
        <v>0.73955646341973535</v>
      </c>
      <c r="EO42" s="357">
        <f t="shared" si="197"/>
        <v>0.7400962030022773</v>
      </c>
      <c r="EP42" s="357">
        <f t="shared" si="197"/>
        <v>0.74026230766171386</v>
      </c>
      <c r="EQ42" s="357">
        <f t="shared" si="197"/>
        <v>0.74140616470759491</v>
      </c>
      <c r="ER42" s="357">
        <f t="shared" si="197"/>
        <v>0.74452428089953981</v>
      </c>
      <c r="ES42" s="357">
        <f t="shared" si="197"/>
        <v>0.74533997470721913</v>
      </c>
      <c r="ET42" s="357">
        <f t="shared" si="197"/>
        <v>0.74720119156789933</v>
      </c>
      <c r="EU42" s="357">
        <f t="shared" si="197"/>
        <v>0.74862061762631982</v>
      </c>
      <c r="EV42" s="357">
        <f t="shared" si="197"/>
        <v>0.74912648093966971</v>
      </c>
      <c r="EW42" s="357">
        <f t="shared" si="197"/>
        <v>0.7501628791977365</v>
      </c>
      <c r="EX42" s="357">
        <f t="shared" si="197"/>
        <v>0.75140924723668001</v>
      </c>
      <c r="EY42" s="354">
        <f t="shared" si="197"/>
        <v>0.75329739409600605</v>
      </c>
      <c r="EZ42" s="354">
        <f t="shared" si="197"/>
        <v>0.75440624030696057</v>
      </c>
      <c r="FA42" s="354">
        <f t="shared" si="197"/>
        <v>0.75627978001538509</v>
      </c>
      <c r="FB42" s="354">
        <f t="shared" si="197"/>
        <v>0.75790341193833588</v>
      </c>
      <c r="FC42" s="354">
        <f t="shared" si="197"/>
        <v>0.75888745900237287</v>
      </c>
      <c r="FD42" s="354">
        <f t="shared" si="197"/>
        <v>0.76127402978920788</v>
      </c>
      <c r="FE42" s="354">
        <f t="shared" si="197"/>
        <v>0.76387504535829609</v>
      </c>
      <c r="FF42" s="354">
        <f t="shared" si="197"/>
        <v>0.76685086910891931</v>
      </c>
      <c r="FG42" s="354">
        <f t="shared" si="197"/>
        <v>0.7693731608841442</v>
      </c>
      <c r="FH42" s="354">
        <f t="shared" si="197"/>
        <v>0.77175113203552392</v>
      </c>
      <c r="FI42" s="354">
        <f t="shared" si="197"/>
        <v>0.77432866410703738</v>
      </c>
      <c r="FJ42" s="354">
        <f t="shared" si="197"/>
        <v>0.7759542201200077</v>
      </c>
      <c r="FK42" s="354">
        <f t="shared" si="197"/>
        <v>0.77739995815272878</v>
      </c>
    </row>
    <row r="43" spans="2:170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70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70" x14ac:dyDescent="0.25">
      <c r="B45" s="2"/>
      <c r="C45" s="558" t="s">
        <v>79</v>
      </c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 t="s">
        <v>79</v>
      </c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 t="s">
        <v>79</v>
      </c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 t="s">
        <v>79</v>
      </c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 t="s">
        <v>79</v>
      </c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 t="s">
        <v>79</v>
      </c>
      <c r="BL45" s="558"/>
      <c r="BM45" s="558"/>
      <c r="BN45" s="558"/>
      <c r="BO45" s="558"/>
      <c r="BP45" s="558"/>
      <c r="BQ45" s="558"/>
      <c r="BR45" s="558"/>
      <c r="BS45" s="558"/>
      <c r="BT45" s="558"/>
      <c r="BU45" s="558"/>
      <c r="BV45" s="558"/>
      <c r="BW45" s="579" t="s">
        <v>79</v>
      </c>
      <c r="BX45" s="579"/>
      <c r="BY45" s="579"/>
      <c r="BZ45" s="579"/>
      <c r="CA45" s="579"/>
      <c r="CB45" s="579"/>
      <c r="CC45" s="579"/>
      <c r="CD45" s="579"/>
      <c r="CE45" s="579"/>
      <c r="CF45" s="579"/>
      <c r="CG45" s="579"/>
      <c r="CH45" s="580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57" t="s">
        <v>79</v>
      </c>
      <c r="CV45" s="557"/>
      <c r="CW45" s="557"/>
      <c r="CX45" s="557"/>
      <c r="CY45" s="557"/>
      <c r="CZ45" s="557"/>
      <c r="DA45" s="557"/>
      <c r="DB45" s="557"/>
      <c r="DC45" s="557"/>
      <c r="DD45" s="557"/>
      <c r="DE45" s="557"/>
      <c r="DF45" s="557"/>
      <c r="DG45" s="557" t="s">
        <v>79</v>
      </c>
      <c r="DH45" s="557"/>
      <c r="DI45" s="557"/>
      <c r="DJ45" s="557"/>
      <c r="DK45" s="557"/>
      <c r="DL45" s="557"/>
      <c r="DM45" s="557"/>
      <c r="DN45" s="557"/>
      <c r="DO45" s="557"/>
      <c r="DP45" s="557"/>
      <c r="DQ45" s="557"/>
      <c r="DR45" s="557"/>
      <c r="DS45" s="557" t="s">
        <v>79</v>
      </c>
      <c r="DT45" s="557"/>
      <c r="DU45" s="557"/>
      <c r="DV45" s="557"/>
      <c r="DW45" s="557"/>
      <c r="DX45" s="557"/>
      <c r="DY45" s="557"/>
      <c r="DZ45" s="557"/>
      <c r="EA45" s="557"/>
      <c r="EB45" s="557"/>
      <c r="EC45" s="557"/>
      <c r="ED45" s="557"/>
      <c r="EE45" s="557" t="s">
        <v>79</v>
      </c>
      <c r="EF45" s="557"/>
      <c r="EG45" s="557"/>
      <c r="EH45" s="557"/>
      <c r="EI45" s="557"/>
      <c r="EJ45" s="557"/>
      <c r="EK45" s="557"/>
      <c r="EL45" s="557"/>
      <c r="EM45" s="557"/>
      <c r="EN45" s="557"/>
      <c r="EO45" s="557"/>
      <c r="EP45" s="557"/>
      <c r="EQ45" s="557" t="s">
        <v>79</v>
      </c>
      <c r="ER45" s="557"/>
      <c r="ES45" s="557"/>
      <c r="ET45" s="557"/>
      <c r="EU45" s="557"/>
      <c r="EV45" s="557"/>
      <c r="EW45" s="557"/>
      <c r="EX45" s="557"/>
      <c r="EY45" s="557"/>
      <c r="EZ45" s="557"/>
      <c r="FA45" s="557"/>
      <c r="FB45" s="557"/>
      <c r="FC45" s="557" t="s">
        <v>79</v>
      </c>
      <c r="FD45" s="557"/>
      <c r="FE45" s="557"/>
      <c r="FF45" s="557"/>
      <c r="FG45" s="557"/>
      <c r="FH45" s="557"/>
      <c r="FI45" s="557"/>
      <c r="FJ45" s="557"/>
      <c r="FK45" s="557"/>
      <c r="FL45" s="557"/>
      <c r="FM45" s="557"/>
      <c r="FN45" s="557"/>
    </row>
    <row r="46" spans="2:170" ht="13.8" thickBot="1" x14ac:dyDescent="0.3">
      <c r="B46" s="2"/>
      <c r="C46" s="566" t="s">
        <v>81</v>
      </c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 t="s">
        <v>81</v>
      </c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 t="s">
        <v>81</v>
      </c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 t="s">
        <v>81</v>
      </c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 t="s">
        <v>81</v>
      </c>
      <c r="AZ46" s="566"/>
      <c r="BA46" s="566"/>
      <c r="BB46" s="566"/>
      <c r="BC46" s="566"/>
      <c r="BD46" s="566"/>
      <c r="BE46" s="566"/>
      <c r="BF46" s="566"/>
      <c r="BG46" s="566"/>
      <c r="BH46" s="566"/>
      <c r="BI46" s="566"/>
      <c r="BJ46" s="566"/>
      <c r="BK46" s="566" t="s">
        <v>81</v>
      </c>
      <c r="BL46" s="566"/>
      <c r="BM46" s="566"/>
      <c r="BN46" s="566"/>
      <c r="BO46" s="566"/>
      <c r="BP46" s="566"/>
      <c r="BQ46" s="566"/>
      <c r="BR46" s="566"/>
      <c r="BS46" s="566"/>
      <c r="BT46" s="566"/>
      <c r="BU46" s="566"/>
      <c r="BV46" s="566"/>
      <c r="BW46" s="566" t="s">
        <v>81</v>
      </c>
      <c r="BX46" s="566"/>
      <c r="BY46" s="566"/>
      <c r="BZ46" s="566"/>
      <c r="CA46" s="566"/>
      <c r="CB46" s="566"/>
      <c r="CC46" s="566"/>
      <c r="CD46" s="566"/>
      <c r="CE46" s="566"/>
      <c r="CF46" s="566"/>
      <c r="CG46" s="566"/>
      <c r="CH46" s="578"/>
      <c r="CI46" s="566" t="s">
        <v>81</v>
      </c>
      <c r="CJ46" s="566"/>
      <c r="CK46" s="566"/>
      <c r="CL46" s="566"/>
      <c r="CM46" s="566"/>
      <c r="CN46" s="566"/>
      <c r="CO46" s="566"/>
      <c r="CP46" s="566"/>
      <c r="CQ46" s="566"/>
      <c r="CR46" s="566"/>
      <c r="CS46" s="566"/>
      <c r="CT46" s="566"/>
      <c r="CU46" s="566" t="s">
        <v>81</v>
      </c>
      <c r="CV46" s="566"/>
      <c r="CW46" s="566"/>
      <c r="CX46" s="566"/>
      <c r="CY46" s="566"/>
      <c r="CZ46" s="566"/>
      <c r="DA46" s="566"/>
      <c r="DB46" s="566"/>
      <c r="DC46" s="566"/>
      <c r="DD46" s="566"/>
      <c r="DE46" s="566"/>
      <c r="DF46" s="566"/>
      <c r="DG46" s="566" t="s">
        <v>81</v>
      </c>
      <c r="DH46" s="566"/>
      <c r="DI46" s="566"/>
      <c r="DJ46" s="566"/>
      <c r="DK46" s="566"/>
      <c r="DL46" s="566"/>
      <c r="DM46" s="566"/>
      <c r="DN46" s="566"/>
      <c r="DO46" s="566"/>
      <c r="DP46" s="566"/>
      <c r="DQ46" s="566"/>
      <c r="DR46" s="566"/>
      <c r="DS46" s="566" t="s">
        <v>81</v>
      </c>
      <c r="DT46" s="566"/>
      <c r="DU46" s="566"/>
      <c r="DV46" s="566"/>
      <c r="DW46" s="566"/>
      <c r="DX46" s="566"/>
      <c r="DY46" s="566"/>
      <c r="DZ46" s="566"/>
      <c r="EA46" s="566"/>
      <c r="EB46" s="566"/>
      <c r="EC46" s="566"/>
      <c r="ED46" s="566"/>
      <c r="EE46" s="566" t="s">
        <v>81</v>
      </c>
      <c r="EF46" s="566"/>
      <c r="EG46" s="566"/>
      <c r="EH46" s="566"/>
      <c r="EI46" s="566"/>
      <c r="EJ46" s="566"/>
      <c r="EK46" s="566"/>
      <c r="EL46" s="566"/>
      <c r="EM46" s="566"/>
      <c r="EN46" s="566"/>
      <c r="EO46" s="566"/>
      <c r="EP46" s="566"/>
      <c r="EQ46" s="566" t="s">
        <v>81</v>
      </c>
      <c r="ER46" s="566"/>
      <c r="ES46" s="566"/>
      <c r="ET46" s="566"/>
      <c r="EU46" s="566"/>
      <c r="EV46" s="566"/>
      <c r="EW46" s="566"/>
      <c r="EX46" s="566"/>
      <c r="EY46" s="566"/>
      <c r="EZ46" s="566"/>
      <c r="FA46" s="566"/>
      <c r="FB46" s="566"/>
      <c r="FC46" s="566" t="s">
        <v>81</v>
      </c>
      <c r="FD46" s="566"/>
      <c r="FE46" s="566"/>
      <c r="FF46" s="566"/>
      <c r="FG46" s="566"/>
      <c r="FH46" s="566"/>
      <c r="FI46" s="566"/>
      <c r="FJ46" s="566"/>
      <c r="FK46" s="566"/>
      <c r="FL46" s="566"/>
      <c r="FM46" s="566"/>
      <c r="FN46" s="566"/>
    </row>
    <row r="47" spans="2:170" ht="13.8" thickBot="1" x14ac:dyDescent="0.3">
      <c r="B47" s="2"/>
      <c r="C47" s="561">
        <v>2002</v>
      </c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3"/>
      <c r="O47" s="561">
        <v>2003</v>
      </c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3"/>
      <c r="AA47" s="561">
        <v>2004</v>
      </c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3"/>
      <c r="AM47" s="561">
        <v>2005</v>
      </c>
      <c r="AN47" s="562"/>
      <c r="AO47" s="562"/>
      <c r="AP47" s="562"/>
      <c r="AQ47" s="562"/>
      <c r="AR47" s="562"/>
      <c r="AS47" s="562"/>
      <c r="AT47" s="562"/>
      <c r="AU47" s="562"/>
      <c r="AV47" s="562"/>
      <c r="AW47" s="562"/>
      <c r="AX47" s="563"/>
      <c r="AY47" s="561">
        <v>2006</v>
      </c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3"/>
      <c r="BK47" s="561">
        <v>2007</v>
      </c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3"/>
      <c r="BW47" s="567">
        <v>2008</v>
      </c>
      <c r="BX47" s="568"/>
      <c r="BY47" s="568"/>
      <c r="BZ47" s="568"/>
      <c r="CA47" s="568"/>
      <c r="CB47" s="568"/>
      <c r="CC47" s="568"/>
      <c r="CD47" s="568"/>
      <c r="CE47" s="568"/>
      <c r="CF47" s="568"/>
      <c r="CG47" s="568"/>
      <c r="CH47" s="569"/>
      <c r="CI47" s="555">
        <v>2009</v>
      </c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6"/>
      <c r="CU47" s="554">
        <v>2010</v>
      </c>
      <c r="CV47" s="555"/>
      <c r="CW47" s="555"/>
      <c r="CX47" s="555"/>
      <c r="CY47" s="555"/>
      <c r="CZ47" s="555"/>
      <c r="DA47" s="555"/>
      <c r="DB47" s="555"/>
      <c r="DC47" s="555"/>
      <c r="DD47" s="555"/>
      <c r="DE47" s="555"/>
      <c r="DF47" s="556"/>
      <c r="DG47" s="554">
        <v>2011</v>
      </c>
      <c r="DH47" s="555"/>
      <c r="DI47" s="555"/>
      <c r="DJ47" s="555"/>
      <c r="DK47" s="555"/>
      <c r="DL47" s="555"/>
      <c r="DM47" s="555"/>
      <c r="DN47" s="555"/>
      <c r="DO47" s="555"/>
      <c r="DP47" s="555"/>
      <c r="DQ47" s="555"/>
      <c r="DR47" s="556"/>
      <c r="DS47" s="554">
        <v>2012</v>
      </c>
      <c r="DT47" s="555"/>
      <c r="DU47" s="555"/>
      <c r="DV47" s="555"/>
      <c r="DW47" s="555"/>
      <c r="DX47" s="555"/>
      <c r="DY47" s="555"/>
      <c r="DZ47" s="555"/>
      <c r="EA47" s="555"/>
      <c r="EB47" s="555"/>
      <c r="EC47" s="555"/>
      <c r="ED47" s="556"/>
      <c r="EE47" s="554">
        <v>2013</v>
      </c>
      <c r="EF47" s="555"/>
      <c r="EG47" s="555"/>
      <c r="EH47" s="555"/>
      <c r="EI47" s="555"/>
      <c r="EJ47" s="555"/>
      <c r="EK47" s="555"/>
      <c r="EL47" s="555"/>
      <c r="EM47" s="555"/>
      <c r="EN47" s="555"/>
      <c r="EO47" s="555"/>
      <c r="EP47" s="556"/>
      <c r="EQ47" s="554">
        <v>2014</v>
      </c>
      <c r="ER47" s="555"/>
      <c r="ES47" s="555"/>
      <c r="ET47" s="555"/>
      <c r="EU47" s="555"/>
      <c r="EV47" s="555"/>
      <c r="EW47" s="555"/>
      <c r="EX47" s="555"/>
      <c r="EY47" s="555"/>
      <c r="EZ47" s="555"/>
      <c r="FA47" s="555"/>
      <c r="FB47" s="556"/>
      <c r="FC47" s="554">
        <v>2015</v>
      </c>
      <c r="FD47" s="555"/>
      <c r="FE47" s="555"/>
      <c r="FF47" s="555"/>
      <c r="FG47" s="555"/>
      <c r="FH47" s="555"/>
      <c r="FI47" s="555"/>
      <c r="FJ47" s="555"/>
      <c r="FK47" s="555"/>
      <c r="FL47" s="555"/>
      <c r="FM47" s="555"/>
      <c r="FN47" s="556"/>
    </row>
    <row r="48" spans="2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</row>
    <row r="49" spans="2:167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67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67" s="68" customFormat="1" x14ac:dyDescent="0.25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</row>
    <row r="52" spans="2:167" s="68" customFormat="1" ht="13.8" thickBot="1" x14ac:dyDescent="0.3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198">U53-U51</f>
        <v>122758</v>
      </c>
      <c r="V52" s="68">
        <f t="shared" si="198"/>
        <v>131152</v>
      </c>
      <c r="W52" s="68">
        <f t="shared" si="198"/>
        <v>134130</v>
      </c>
      <c r="X52" s="68">
        <f t="shared" si="198"/>
        <v>123169</v>
      </c>
      <c r="Y52" s="68">
        <f t="shared" si="198"/>
        <v>84584</v>
      </c>
      <c r="Z52" s="89">
        <f t="shared" si="198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</row>
    <row r="53" spans="2:167" s="68" customFormat="1" ht="13.8" thickTop="1" x14ac:dyDescent="0.25">
      <c r="B53" s="87" t="s">
        <v>9</v>
      </c>
      <c r="C53" s="105">
        <f t="shared" ref="C53:Q53" si="199">SUM(C51:C52)</f>
        <v>483634.04599999997</v>
      </c>
      <c r="D53" s="94">
        <f t="shared" si="199"/>
        <v>483306.55499999999</v>
      </c>
      <c r="E53" s="94">
        <f t="shared" si="199"/>
        <v>526276.245</v>
      </c>
      <c r="F53" s="94">
        <f t="shared" si="199"/>
        <v>507079.70500000002</v>
      </c>
      <c r="G53" s="94">
        <f t="shared" si="199"/>
        <v>687035.92200000002</v>
      </c>
      <c r="H53" s="94">
        <f t="shared" si="199"/>
        <v>779470.04300000006</v>
      </c>
      <c r="I53" s="94">
        <f t="shared" si="199"/>
        <v>857286.75099999993</v>
      </c>
      <c r="J53" s="94">
        <f t="shared" si="199"/>
        <v>876009.96</v>
      </c>
      <c r="K53" s="94">
        <f t="shared" si="199"/>
        <v>889546.32499999995</v>
      </c>
      <c r="L53" s="94">
        <f t="shared" si="199"/>
        <v>698138.58799999999</v>
      </c>
      <c r="M53" s="94">
        <f t="shared" si="199"/>
        <v>507689.48199999996</v>
      </c>
      <c r="N53" s="107">
        <f t="shared" si="199"/>
        <v>547367.40099999995</v>
      </c>
      <c r="O53" s="106">
        <f t="shared" si="199"/>
        <v>645427</v>
      </c>
      <c r="P53" s="94">
        <f t="shared" si="199"/>
        <v>562835</v>
      </c>
      <c r="Q53" s="94">
        <f t="shared" si="199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00">SUM(AA51:AA52)</f>
        <v>629599</v>
      </c>
      <c r="AB53" s="95">
        <f t="shared" si="200"/>
        <v>523308</v>
      </c>
      <c r="AC53" s="95">
        <f t="shared" si="200"/>
        <v>533940</v>
      </c>
      <c r="AD53" s="95">
        <f t="shared" si="200"/>
        <v>500672</v>
      </c>
      <c r="AE53" s="95">
        <f t="shared" si="200"/>
        <v>530292</v>
      </c>
      <c r="AF53" s="95">
        <f t="shared" si="200"/>
        <v>839147</v>
      </c>
      <c r="AG53" s="95">
        <f t="shared" ref="AG53:AO53" si="201">SUM(AG51:AG52)</f>
        <v>906077</v>
      </c>
      <c r="AH53" s="95">
        <f t="shared" si="201"/>
        <v>958201</v>
      </c>
      <c r="AI53" s="95">
        <f t="shared" si="201"/>
        <v>859366</v>
      </c>
      <c r="AJ53" s="95">
        <f t="shared" si="201"/>
        <v>726364</v>
      </c>
      <c r="AK53" s="95">
        <f t="shared" si="201"/>
        <v>594595</v>
      </c>
      <c r="AL53" s="95">
        <f t="shared" si="201"/>
        <v>548418</v>
      </c>
      <c r="AM53" s="189">
        <f t="shared" si="201"/>
        <v>684865</v>
      </c>
      <c r="AN53" s="95">
        <f t="shared" si="201"/>
        <v>512739</v>
      </c>
      <c r="AO53" s="95">
        <f t="shared" si="201"/>
        <v>487415</v>
      </c>
      <c r="AP53" s="95">
        <f t="shared" ref="AP53:AU53" si="202">SUM(AP51:AP52)</f>
        <v>495039</v>
      </c>
      <c r="AQ53" s="95">
        <f t="shared" si="202"/>
        <v>555227</v>
      </c>
      <c r="AR53" s="95">
        <f t="shared" si="202"/>
        <v>847383</v>
      </c>
      <c r="AS53" s="95">
        <f t="shared" si="202"/>
        <v>939421</v>
      </c>
      <c r="AT53" s="95">
        <f t="shared" si="202"/>
        <v>1027740</v>
      </c>
      <c r="AU53" s="95">
        <f t="shared" si="202"/>
        <v>973292</v>
      </c>
      <c r="AV53" s="95">
        <f t="shared" ref="AV53:BJ53" si="203">SUM(AV51:AV52)</f>
        <v>791879</v>
      </c>
      <c r="AW53" s="95">
        <f t="shared" si="203"/>
        <v>518486</v>
      </c>
      <c r="AX53" s="95">
        <f t="shared" si="203"/>
        <v>584465</v>
      </c>
      <c r="AY53" s="189">
        <f t="shared" si="203"/>
        <v>620192</v>
      </c>
      <c r="AZ53" s="95">
        <f t="shared" si="203"/>
        <v>472086</v>
      </c>
      <c r="BA53" s="95">
        <f t="shared" si="203"/>
        <v>570697</v>
      </c>
      <c r="BB53" s="95">
        <f t="shared" si="203"/>
        <v>523322</v>
      </c>
      <c r="BC53" s="95">
        <f t="shared" si="203"/>
        <v>745807</v>
      </c>
      <c r="BD53" s="95">
        <f t="shared" si="203"/>
        <v>873005</v>
      </c>
      <c r="BE53" s="95">
        <f t="shared" si="203"/>
        <v>872606</v>
      </c>
      <c r="BF53" s="95">
        <f t="shared" si="203"/>
        <v>1001202</v>
      </c>
      <c r="BG53" s="95">
        <f t="shared" si="203"/>
        <v>868117</v>
      </c>
      <c r="BH53" s="95">
        <f t="shared" si="203"/>
        <v>746627</v>
      </c>
      <c r="BI53" s="95">
        <f t="shared" si="203"/>
        <v>507303</v>
      </c>
      <c r="BJ53" s="107">
        <f t="shared" si="203"/>
        <v>534696</v>
      </c>
      <c r="BK53" s="95">
        <f t="shared" ref="BK53:BV53" si="204">SUM(BK51:BK52)</f>
        <v>707114</v>
      </c>
      <c r="BL53" s="95">
        <f t="shared" si="204"/>
        <v>677484</v>
      </c>
      <c r="BM53" s="95">
        <f t="shared" si="204"/>
        <v>537847</v>
      </c>
      <c r="BN53" s="95">
        <f t="shared" si="204"/>
        <v>495187</v>
      </c>
      <c r="BO53" s="95">
        <f t="shared" si="204"/>
        <v>624095</v>
      </c>
      <c r="BP53" s="95">
        <f t="shared" si="204"/>
        <v>778291</v>
      </c>
      <c r="BQ53" s="95">
        <f t="shared" si="204"/>
        <v>864831</v>
      </c>
      <c r="BR53" s="95">
        <f t="shared" si="204"/>
        <v>936222</v>
      </c>
      <c r="BS53" s="95">
        <f t="shared" si="204"/>
        <v>770451</v>
      </c>
      <c r="BT53" s="95">
        <f t="shared" si="204"/>
        <v>775713</v>
      </c>
      <c r="BU53" s="95">
        <f t="shared" si="204"/>
        <v>577213</v>
      </c>
      <c r="BV53" s="107">
        <f t="shared" si="204"/>
        <v>601069</v>
      </c>
      <c r="BW53" s="95">
        <f t="shared" ref="BW53:CK53" si="205">SUM(BW51:BW52)</f>
        <v>663378</v>
      </c>
      <c r="BX53" s="95">
        <f t="shared" si="205"/>
        <v>586523</v>
      </c>
      <c r="BY53" s="95">
        <f t="shared" si="205"/>
        <v>492044</v>
      </c>
      <c r="BZ53" s="95">
        <f t="shared" si="205"/>
        <v>553263</v>
      </c>
      <c r="CA53" s="95">
        <f t="shared" si="205"/>
        <v>625745</v>
      </c>
      <c r="CB53" s="95">
        <f t="shared" si="205"/>
        <v>891328</v>
      </c>
      <c r="CC53" s="95">
        <f t="shared" si="205"/>
        <v>921950</v>
      </c>
      <c r="CD53" s="95">
        <f t="shared" si="205"/>
        <v>890561</v>
      </c>
      <c r="CE53" s="95">
        <f t="shared" si="205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05"/>
        <v>668895</v>
      </c>
      <c r="CJ53" s="94">
        <f t="shared" si="205"/>
        <v>509469</v>
      </c>
      <c r="CK53" s="94">
        <f t="shared" si="205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06">SUM(CO51:CO52)</f>
        <v>1024610</v>
      </c>
      <c r="CP53" s="94">
        <f t="shared" si="206"/>
        <v>1038213</v>
      </c>
      <c r="CQ53" s="94">
        <f t="shared" si="206"/>
        <v>939113</v>
      </c>
      <c r="CR53" s="94">
        <f t="shared" si="206"/>
        <v>751511</v>
      </c>
      <c r="CS53" s="94">
        <f t="shared" si="206"/>
        <v>548888</v>
      </c>
      <c r="CT53" s="107">
        <f t="shared" si="206"/>
        <v>621289</v>
      </c>
      <c r="CU53" s="95">
        <f t="shared" ref="CU53:DK53" si="207">SUM(CU51:CU52)</f>
        <v>799067</v>
      </c>
      <c r="CV53" s="95">
        <f t="shared" si="207"/>
        <v>639225</v>
      </c>
      <c r="CW53" s="95">
        <f t="shared" si="207"/>
        <v>575831</v>
      </c>
      <c r="CX53" s="95">
        <f t="shared" si="207"/>
        <v>496369</v>
      </c>
      <c r="CY53" s="95">
        <f t="shared" si="207"/>
        <v>614351</v>
      </c>
      <c r="CZ53" s="95">
        <f t="shared" si="207"/>
        <v>856191</v>
      </c>
      <c r="DA53" s="95">
        <f t="shared" si="207"/>
        <v>972274</v>
      </c>
      <c r="DB53" s="95">
        <f t="shared" si="207"/>
        <v>908291</v>
      </c>
      <c r="DC53" s="95">
        <f t="shared" si="207"/>
        <v>972438</v>
      </c>
      <c r="DD53" s="95">
        <f t="shared" si="207"/>
        <v>685926</v>
      </c>
      <c r="DE53" s="95">
        <f t="shared" si="207"/>
        <v>549483</v>
      </c>
      <c r="DF53" s="107">
        <f t="shared" si="207"/>
        <v>576038</v>
      </c>
      <c r="DG53" s="323">
        <f t="shared" si="207"/>
        <v>618351</v>
      </c>
      <c r="DH53" s="95">
        <f t="shared" si="207"/>
        <v>756284</v>
      </c>
      <c r="DI53" s="323">
        <f t="shared" si="207"/>
        <v>543154</v>
      </c>
      <c r="DJ53" s="95">
        <f t="shared" si="207"/>
        <v>574570</v>
      </c>
      <c r="DK53" s="95">
        <f t="shared" si="207"/>
        <v>672371</v>
      </c>
      <c r="DL53" s="95">
        <f t="shared" ref="DL53:FK53" si="208">SUM(DL51:DL52)</f>
        <v>938685</v>
      </c>
      <c r="DM53" s="95">
        <f t="shared" si="208"/>
        <v>980589</v>
      </c>
      <c r="DN53" s="95">
        <f t="shared" si="208"/>
        <v>1065911</v>
      </c>
      <c r="DO53" s="95">
        <f t="shared" si="208"/>
        <v>984244</v>
      </c>
      <c r="DP53" s="95">
        <f t="shared" si="208"/>
        <v>762650</v>
      </c>
      <c r="DQ53" s="95">
        <f t="shared" si="208"/>
        <v>569462</v>
      </c>
      <c r="DR53" s="95">
        <f t="shared" si="208"/>
        <v>550236</v>
      </c>
      <c r="DS53" s="95">
        <f t="shared" si="208"/>
        <v>643779</v>
      </c>
      <c r="DT53" s="95">
        <f t="shared" si="208"/>
        <v>523562</v>
      </c>
      <c r="DU53" s="95">
        <f t="shared" si="208"/>
        <v>544756</v>
      </c>
      <c r="DV53" s="355">
        <f t="shared" si="208"/>
        <v>645607</v>
      </c>
      <c r="DW53" s="355">
        <f t="shared" si="208"/>
        <v>724974</v>
      </c>
      <c r="DX53" s="355">
        <f t="shared" si="208"/>
        <v>918149</v>
      </c>
      <c r="DY53" s="355">
        <f t="shared" si="208"/>
        <v>1024580</v>
      </c>
      <c r="DZ53" s="355">
        <f t="shared" si="208"/>
        <v>1045733</v>
      </c>
      <c r="EA53" s="355">
        <f t="shared" si="208"/>
        <v>1048383</v>
      </c>
      <c r="EB53" s="355">
        <f t="shared" si="208"/>
        <v>808291</v>
      </c>
      <c r="EC53" s="355">
        <f t="shared" si="208"/>
        <v>662055</v>
      </c>
      <c r="ED53" s="355">
        <f t="shared" si="208"/>
        <v>596089</v>
      </c>
      <c r="EE53" s="355">
        <f t="shared" si="208"/>
        <v>769895</v>
      </c>
      <c r="EF53" s="355">
        <f t="shared" si="208"/>
        <v>566458</v>
      </c>
      <c r="EG53" s="355">
        <f t="shared" si="208"/>
        <v>501327</v>
      </c>
      <c r="EH53" s="355">
        <f t="shared" si="208"/>
        <v>576476</v>
      </c>
      <c r="EI53" s="355">
        <f t="shared" si="208"/>
        <v>608579</v>
      </c>
      <c r="EJ53" s="355">
        <f t="shared" si="208"/>
        <v>898381</v>
      </c>
      <c r="EK53" s="355">
        <f t="shared" si="208"/>
        <v>1023590</v>
      </c>
      <c r="EL53" s="355">
        <f t="shared" si="208"/>
        <v>1039449</v>
      </c>
      <c r="EM53" s="355">
        <f t="shared" si="208"/>
        <v>983170</v>
      </c>
      <c r="EN53" s="355">
        <f t="shared" si="208"/>
        <v>809968</v>
      </c>
      <c r="EO53" s="355">
        <f t="shared" si="208"/>
        <v>624472</v>
      </c>
      <c r="EP53" s="355">
        <f t="shared" si="208"/>
        <v>783928</v>
      </c>
      <c r="EQ53" s="355">
        <f t="shared" si="208"/>
        <v>846402</v>
      </c>
      <c r="ER53" s="355">
        <f t="shared" si="208"/>
        <v>779921</v>
      </c>
      <c r="ES53" s="355">
        <f t="shared" si="208"/>
        <v>614679</v>
      </c>
      <c r="ET53" s="355">
        <f t="shared" si="208"/>
        <v>548892</v>
      </c>
      <c r="EU53" s="355">
        <f t="shared" si="208"/>
        <v>656321</v>
      </c>
      <c r="EV53" s="355">
        <f t="shared" si="208"/>
        <v>874833</v>
      </c>
      <c r="EW53" s="355">
        <f t="shared" si="208"/>
        <v>1024223</v>
      </c>
      <c r="EX53" s="355">
        <f t="shared" si="208"/>
        <v>1060056</v>
      </c>
      <c r="EY53" s="355">
        <f t="shared" si="208"/>
        <v>1040428</v>
      </c>
      <c r="EZ53" s="355">
        <f t="shared" si="208"/>
        <v>814442</v>
      </c>
      <c r="FA53" s="355">
        <f t="shared" si="208"/>
        <v>649075</v>
      </c>
      <c r="FB53" s="355">
        <f t="shared" si="208"/>
        <v>640538</v>
      </c>
      <c r="FC53" s="355">
        <f t="shared" si="208"/>
        <v>908550</v>
      </c>
      <c r="FD53" s="355">
        <f t="shared" si="208"/>
        <v>714265</v>
      </c>
      <c r="FE53" s="355">
        <f t="shared" si="208"/>
        <v>690411</v>
      </c>
      <c r="FF53" s="355">
        <f t="shared" si="208"/>
        <v>584579</v>
      </c>
      <c r="FG53" s="355">
        <f t="shared" si="208"/>
        <v>675244</v>
      </c>
      <c r="FH53" s="355">
        <f t="shared" si="208"/>
        <v>882842</v>
      </c>
      <c r="FI53" s="355">
        <f t="shared" si="208"/>
        <v>1006177</v>
      </c>
      <c r="FJ53" s="355">
        <f t="shared" si="208"/>
        <v>1087552</v>
      </c>
      <c r="FK53" s="355">
        <f t="shared" si="208"/>
        <v>1035205</v>
      </c>
    </row>
    <row r="54" spans="2:167" x14ac:dyDescent="0.25">
      <c r="B54" s="3" t="s">
        <v>10</v>
      </c>
      <c r="C54" s="26">
        <f t="shared" ref="C54:H54" si="209">SUM(C51)/C53</f>
        <v>0.99256706381667759</v>
      </c>
      <c r="D54" s="14">
        <f t="shared" si="209"/>
        <v>0.99323963234887225</v>
      </c>
      <c r="E54" s="14">
        <f t="shared" si="209"/>
        <v>0.99275588811727578</v>
      </c>
      <c r="F54" s="14">
        <f t="shared" si="209"/>
        <v>0.9913431222809439</v>
      </c>
      <c r="G54" s="14">
        <f t="shared" si="209"/>
        <v>0.99066604264107172</v>
      </c>
      <c r="H54" s="14">
        <f t="shared" si="209"/>
        <v>0.98926371439780914</v>
      </c>
      <c r="I54" s="14">
        <f t="shared" ref="I54:Q54" si="210">SUM(I51)/I53</f>
        <v>0.98713433050594301</v>
      </c>
      <c r="J54" s="14">
        <f t="shared" si="210"/>
        <v>0.98507995959315342</v>
      </c>
      <c r="K54" s="14">
        <f t="shared" si="210"/>
        <v>0.97822125902212009</v>
      </c>
      <c r="L54" s="14">
        <f t="shared" si="210"/>
        <v>0.96148133270066427</v>
      </c>
      <c r="M54" s="14">
        <f t="shared" si="210"/>
        <v>0.95843626715118757</v>
      </c>
      <c r="N54" s="23">
        <f t="shared" si="210"/>
        <v>0.95592577680745006</v>
      </c>
      <c r="O54" s="36">
        <f t="shared" si="210"/>
        <v>0.94507512081149381</v>
      </c>
      <c r="P54" s="14">
        <f t="shared" si="210"/>
        <v>0.93529364733891818</v>
      </c>
      <c r="Q54" s="14">
        <f t="shared" si="210"/>
        <v>0.92536995011950929</v>
      </c>
      <c r="R54" s="14">
        <f t="shared" ref="R54:W54" si="211">SUM(R51)/R53</f>
        <v>0.91287021453581718</v>
      </c>
      <c r="S54" s="14">
        <f t="shared" si="211"/>
        <v>0.89826431862576983</v>
      </c>
      <c r="T54" s="14">
        <f t="shared" si="211"/>
        <v>0.88532028932715823</v>
      </c>
      <c r="U54" s="14">
        <f t="shared" si="211"/>
        <v>0.86892769017059113</v>
      </c>
      <c r="V54" s="14">
        <f t="shared" si="211"/>
        <v>0.85457319574825741</v>
      </c>
      <c r="W54" s="14">
        <f t="shared" si="211"/>
        <v>0.84151646985705408</v>
      </c>
      <c r="X54" s="14">
        <f t="shared" ref="X54:AC54" si="212">SUM(X51)/X53</f>
        <v>0.82001887939398899</v>
      </c>
      <c r="Y54" s="14">
        <f t="shared" si="212"/>
        <v>0.80880175592069425</v>
      </c>
      <c r="Z54" s="23">
        <f t="shared" si="212"/>
        <v>0.7984788747642978</v>
      </c>
      <c r="AA54" s="14">
        <f t="shared" si="212"/>
        <v>0.80024269415929827</v>
      </c>
      <c r="AB54" s="14">
        <f t="shared" si="212"/>
        <v>0.79921958005610461</v>
      </c>
      <c r="AC54" s="14">
        <f t="shared" si="212"/>
        <v>0.79179308536539683</v>
      </c>
      <c r="AD54" s="14">
        <f t="shared" ref="AD54:AI54" si="213">SUM(AD51)/AD53</f>
        <v>0.78566606480889689</v>
      </c>
      <c r="AE54" s="14">
        <f t="shared" si="213"/>
        <v>0.77740565575192533</v>
      </c>
      <c r="AF54" s="14">
        <f t="shared" si="213"/>
        <v>0.77344970547472613</v>
      </c>
      <c r="AG54" s="14">
        <f t="shared" si="213"/>
        <v>0.76406640936697434</v>
      </c>
      <c r="AH54" s="14">
        <f t="shared" si="213"/>
        <v>0.75805180750176637</v>
      </c>
      <c r="AI54" s="14">
        <f t="shared" si="213"/>
        <v>0.74645029009758357</v>
      </c>
      <c r="AJ54" s="14">
        <f t="shared" ref="AJ54:AO54" si="214">SUM(AJ51)/AJ53</f>
        <v>0.73691702782626889</v>
      </c>
      <c r="AK54" s="14">
        <f t="shared" si="214"/>
        <v>0.72959241164153754</v>
      </c>
      <c r="AL54" s="14">
        <f t="shared" si="214"/>
        <v>0.72681604177835157</v>
      </c>
      <c r="AM54" s="78">
        <f t="shared" si="214"/>
        <v>0.72297168055018146</v>
      </c>
      <c r="AN54" s="14">
        <f t="shared" si="214"/>
        <v>0.7196390366248715</v>
      </c>
      <c r="AO54" s="14">
        <f t="shared" si="214"/>
        <v>0.71446713785993454</v>
      </c>
      <c r="AP54" s="14">
        <f t="shared" ref="AP54:AU54" si="215">SUM(AP51)/AP53</f>
        <v>0.71053189748686463</v>
      </c>
      <c r="AQ54" s="14">
        <f t="shared" si="215"/>
        <v>0.70460190156458524</v>
      </c>
      <c r="AR54" s="14">
        <f t="shared" si="215"/>
        <v>0.70520296017267281</v>
      </c>
      <c r="AS54" s="14">
        <f t="shared" si="215"/>
        <v>0.70360147367367776</v>
      </c>
      <c r="AT54" s="14">
        <f t="shared" si="215"/>
        <v>0.69407924183159164</v>
      </c>
      <c r="AU54" s="14">
        <f t="shared" si="215"/>
        <v>0.68676615034337074</v>
      </c>
      <c r="AV54" s="14">
        <f t="shared" ref="AV54:BJ54" si="216">SUM(AV51)/AV53</f>
        <v>0.6765629597451126</v>
      </c>
      <c r="AW54" s="14">
        <f t="shared" si="216"/>
        <v>0.67167676658579012</v>
      </c>
      <c r="AX54" s="14">
        <f t="shared" si="216"/>
        <v>0.66984678295535238</v>
      </c>
      <c r="AY54" s="78">
        <f t="shared" si="216"/>
        <v>0.66428460863732519</v>
      </c>
      <c r="AZ54" s="14">
        <f t="shared" si="216"/>
        <v>0.6613858491884953</v>
      </c>
      <c r="BA54" s="14">
        <f t="shared" si="216"/>
        <v>0.65745045093981569</v>
      </c>
      <c r="BB54" s="14">
        <f t="shared" si="216"/>
        <v>0.64756306824479004</v>
      </c>
      <c r="BC54" s="14">
        <f t="shared" si="216"/>
        <v>0.63974593963317583</v>
      </c>
      <c r="BD54" s="14">
        <f t="shared" si="216"/>
        <v>0.63076156493949065</v>
      </c>
      <c r="BE54" s="14">
        <f t="shared" si="216"/>
        <v>0.62144885549721185</v>
      </c>
      <c r="BF54" s="14">
        <f t="shared" si="216"/>
        <v>0.61118235880471672</v>
      </c>
      <c r="BG54" s="14">
        <f t="shared" si="216"/>
        <v>0.60478714274688783</v>
      </c>
      <c r="BH54" s="14">
        <f t="shared" si="216"/>
        <v>0.59167830791010767</v>
      </c>
      <c r="BI54" s="14">
        <f t="shared" si="216"/>
        <v>0.5861782800417108</v>
      </c>
      <c r="BJ54" s="23">
        <f t="shared" si="216"/>
        <v>0.58275169442075492</v>
      </c>
      <c r="BK54" s="14">
        <f t="shared" ref="BK54:BV54" si="217">SUM(BK51)/BK53</f>
        <v>0.57876099186269825</v>
      </c>
      <c r="BL54" s="14">
        <f t="shared" si="217"/>
        <v>0.57531838390279333</v>
      </c>
      <c r="BM54" s="14">
        <f t="shared" si="217"/>
        <v>0.57164398053721599</v>
      </c>
      <c r="BN54" s="14">
        <f t="shared" si="217"/>
        <v>0.56234715370153099</v>
      </c>
      <c r="BO54" s="14">
        <f t="shared" si="217"/>
        <v>0.55320423973914223</v>
      </c>
      <c r="BP54" s="14">
        <f t="shared" si="217"/>
        <v>0.54692525032410755</v>
      </c>
      <c r="BQ54" s="14">
        <f t="shared" si="217"/>
        <v>0.5418492167833947</v>
      </c>
      <c r="BR54" s="14">
        <f t="shared" si="217"/>
        <v>0.53353584940323984</v>
      </c>
      <c r="BS54" s="14">
        <f t="shared" si="217"/>
        <v>0.52703805952617366</v>
      </c>
      <c r="BT54" s="14">
        <f t="shared" si="217"/>
        <v>0.51745942120346056</v>
      </c>
      <c r="BU54" s="14">
        <f t="shared" si="217"/>
        <v>0.51071961303712843</v>
      </c>
      <c r="BV54" s="23">
        <f t="shared" si="217"/>
        <v>0.50753241308402197</v>
      </c>
      <c r="BW54" s="14">
        <f t="shared" ref="BW54:CB54" si="218">SUM(BW51)/BW53</f>
        <v>0.50472581243273063</v>
      </c>
      <c r="BX54" s="14">
        <f t="shared" si="218"/>
        <v>0.49774177653732249</v>
      </c>
      <c r="BY54" s="14">
        <f t="shared" si="218"/>
        <v>0.48896440155758431</v>
      </c>
      <c r="BZ54" s="14">
        <f t="shared" si="218"/>
        <v>0.47910125925644764</v>
      </c>
      <c r="CA54" s="14">
        <f t="shared" si="218"/>
        <v>0.47014518693717089</v>
      </c>
      <c r="CB54" s="14">
        <f t="shared" si="218"/>
        <v>0.46042758670208944</v>
      </c>
      <c r="CC54" s="14">
        <f t="shared" ref="CC54:DK54" si="219">SUM(CC51)/CC53</f>
        <v>0.45189652367265037</v>
      </c>
      <c r="CD54" s="14">
        <f t="shared" si="219"/>
        <v>0.44477806685897991</v>
      </c>
      <c r="CE54" s="14">
        <f t="shared" si="219"/>
        <v>0.43742317301613043</v>
      </c>
      <c r="CF54" s="14">
        <f t="shared" si="219"/>
        <v>0.42306741642143997</v>
      </c>
      <c r="CG54" s="14">
        <f t="shared" si="219"/>
        <v>0.41206675379066837</v>
      </c>
      <c r="CH54" s="23">
        <f t="shared" si="219"/>
        <v>0.40734093839514846</v>
      </c>
      <c r="CI54" s="239">
        <f t="shared" si="219"/>
        <v>0.39779636564782217</v>
      </c>
      <c r="CJ54" s="240">
        <f t="shared" si="219"/>
        <v>0.38888921602688287</v>
      </c>
      <c r="CK54" s="240">
        <f t="shared" si="219"/>
        <v>0.37714348594240021</v>
      </c>
      <c r="CL54" s="240">
        <f t="shared" si="219"/>
        <v>0.36742091921496012</v>
      </c>
      <c r="CM54" s="240">
        <f t="shared" si="219"/>
        <v>0.36138379030772333</v>
      </c>
      <c r="CN54" s="240">
        <f t="shared" si="219"/>
        <v>0.35817504503029313</v>
      </c>
      <c r="CO54" s="240">
        <f t="shared" si="219"/>
        <v>0.35622627145938457</v>
      </c>
      <c r="CP54" s="240">
        <f t="shared" si="219"/>
        <v>0.35293721037975828</v>
      </c>
      <c r="CQ54" s="240">
        <f t="shared" si="219"/>
        <v>0.345675121098313</v>
      </c>
      <c r="CR54" s="240">
        <f t="shared" si="219"/>
        <v>0.33682940103338477</v>
      </c>
      <c r="CS54" s="240">
        <f t="shared" si="219"/>
        <v>0.32899607934587749</v>
      </c>
      <c r="CT54" s="241">
        <f t="shared" si="219"/>
        <v>0.32765106093943397</v>
      </c>
      <c r="CU54" s="240">
        <f t="shared" si="219"/>
        <v>0.32741559844168261</v>
      </c>
      <c r="CV54" s="240">
        <f t="shared" si="219"/>
        <v>0.32402987993273102</v>
      </c>
      <c r="CW54" s="240">
        <f t="shared" si="219"/>
        <v>0.31980216417664209</v>
      </c>
      <c r="CX54" s="240">
        <f t="shared" si="219"/>
        <v>0.31196750804341128</v>
      </c>
      <c r="CY54" s="240">
        <f t="shared" si="219"/>
        <v>0.30537754475861517</v>
      </c>
      <c r="CZ54" s="240">
        <f t="shared" si="219"/>
        <v>0.30497751085914243</v>
      </c>
      <c r="DA54" s="240">
        <f t="shared" si="219"/>
        <v>0.3031305989875282</v>
      </c>
      <c r="DB54" s="240">
        <f t="shared" si="219"/>
        <v>0.30083090110988658</v>
      </c>
      <c r="DC54" s="240">
        <f t="shared" si="219"/>
        <v>0.29645283298266828</v>
      </c>
      <c r="DD54" s="240">
        <f t="shared" si="219"/>
        <v>0.29229246303537115</v>
      </c>
      <c r="DE54" s="240">
        <f t="shared" si="219"/>
        <v>0.28937928925917633</v>
      </c>
      <c r="DF54" s="241">
        <f t="shared" si="219"/>
        <v>0.29188699356639664</v>
      </c>
      <c r="DG54" s="240">
        <f t="shared" si="219"/>
        <v>0.29105637413055047</v>
      </c>
      <c r="DH54" s="240">
        <f t="shared" si="219"/>
        <v>0.28990299940234093</v>
      </c>
      <c r="DI54" s="240">
        <f t="shared" si="219"/>
        <v>0.28407965328433554</v>
      </c>
      <c r="DJ54" s="240">
        <f t="shared" si="219"/>
        <v>0.28215187009415738</v>
      </c>
      <c r="DK54" s="240">
        <f t="shared" si="219"/>
        <v>0.28146960532206178</v>
      </c>
      <c r="DL54" s="240">
        <f t="shared" ref="DL54:FK54" si="220">SUM(DL51)/DL53</f>
        <v>0.28241955501579336</v>
      </c>
      <c r="DM54" s="240">
        <f t="shared" si="220"/>
        <v>0.28325322841679845</v>
      </c>
      <c r="DN54" s="240">
        <f t="shared" si="220"/>
        <v>0.28245134912764763</v>
      </c>
      <c r="DO54" s="240">
        <f t="shared" si="220"/>
        <v>0.27982085742966173</v>
      </c>
      <c r="DP54" s="240">
        <f t="shared" si="220"/>
        <v>0.27809086737035338</v>
      </c>
      <c r="DQ54" s="240">
        <f t="shared" si="220"/>
        <v>0.27181620547112889</v>
      </c>
      <c r="DR54" s="240">
        <f t="shared" si="220"/>
        <v>0.27416054202196877</v>
      </c>
      <c r="DS54" s="240">
        <f t="shared" si="220"/>
        <v>0.2771152833503423</v>
      </c>
      <c r="DT54" s="240">
        <f t="shared" si="220"/>
        <v>0.27552419770724385</v>
      </c>
      <c r="DU54" s="240">
        <f t="shared" si="220"/>
        <v>0.27015948424615793</v>
      </c>
      <c r="DV54" s="356">
        <f t="shared" si="220"/>
        <v>0.26531620629887842</v>
      </c>
      <c r="DW54" s="356">
        <f t="shared" si="220"/>
        <v>0.26406740103783033</v>
      </c>
      <c r="DX54" s="356">
        <f t="shared" si="220"/>
        <v>0.26490471590123171</v>
      </c>
      <c r="DY54" s="356">
        <f t="shared" si="220"/>
        <v>0.2645318081555369</v>
      </c>
      <c r="DZ54" s="356">
        <f t="shared" si="220"/>
        <v>0.26435141666180562</v>
      </c>
      <c r="EA54" s="356">
        <f t="shared" si="220"/>
        <v>0.26182130004015708</v>
      </c>
      <c r="EB54" s="356">
        <f t="shared" si="220"/>
        <v>0.25748894890577773</v>
      </c>
      <c r="EC54" s="356">
        <f t="shared" si="220"/>
        <v>0.25535340719426636</v>
      </c>
      <c r="ED54" s="356">
        <f t="shared" si="220"/>
        <v>0.25511962139881794</v>
      </c>
      <c r="EE54" s="356">
        <f t="shared" si="220"/>
        <v>0.25744549581436432</v>
      </c>
      <c r="EF54" s="356">
        <f t="shared" si="220"/>
        <v>0.25337271254002947</v>
      </c>
      <c r="EG54" s="356">
        <f t="shared" si="220"/>
        <v>0.25207898238076148</v>
      </c>
      <c r="EH54" s="356">
        <f t="shared" si="220"/>
        <v>0.24877184826428161</v>
      </c>
      <c r="EI54" s="356">
        <f t="shared" si="220"/>
        <v>0.24678307992881779</v>
      </c>
      <c r="EJ54" s="356">
        <f t="shared" si="220"/>
        <v>0.24796495028278648</v>
      </c>
      <c r="EK54" s="356">
        <f t="shared" si="220"/>
        <v>0.24952178118191853</v>
      </c>
      <c r="EL54" s="356">
        <f t="shared" si="220"/>
        <v>0.25004786189606226</v>
      </c>
      <c r="EM54" s="356">
        <f t="shared" si="220"/>
        <v>0.2480628985831545</v>
      </c>
      <c r="EN54" s="356">
        <f t="shared" si="220"/>
        <v>0.24521586037966933</v>
      </c>
      <c r="EO54" s="356">
        <f t="shared" si="220"/>
        <v>0.24373550775695307</v>
      </c>
      <c r="EP54" s="356">
        <f t="shared" si="220"/>
        <v>0.24868482819850804</v>
      </c>
      <c r="EQ54" s="356">
        <f t="shared" si="220"/>
        <v>0.25067166665485197</v>
      </c>
      <c r="ER54" s="356">
        <f t="shared" si="220"/>
        <v>0.24698527158519901</v>
      </c>
      <c r="ES54" s="356">
        <f t="shared" si="220"/>
        <v>0.24397937785413198</v>
      </c>
      <c r="ET54" s="356">
        <f t="shared" si="220"/>
        <v>0.24033689687588816</v>
      </c>
      <c r="EU54" s="356">
        <f t="shared" si="220"/>
        <v>0.23873683761452094</v>
      </c>
      <c r="EV54" s="356">
        <f t="shared" si="220"/>
        <v>0.23987778238818153</v>
      </c>
      <c r="EW54" s="356">
        <f t="shared" si="220"/>
        <v>0.24212598233001992</v>
      </c>
      <c r="EX54" s="356">
        <f t="shared" si="220"/>
        <v>0.24203909982114152</v>
      </c>
      <c r="EY54" s="282">
        <f t="shared" si="220"/>
        <v>0.24052697543703169</v>
      </c>
      <c r="EZ54" s="282">
        <f t="shared" si="220"/>
        <v>0.23388528587671067</v>
      </c>
      <c r="FA54" s="282">
        <f t="shared" si="220"/>
        <v>0.23173439124908524</v>
      </c>
      <c r="FB54" s="282">
        <f t="shared" si="220"/>
        <v>0.23366607445616028</v>
      </c>
      <c r="FC54" s="282">
        <f t="shared" si="220"/>
        <v>0.23614000330196466</v>
      </c>
      <c r="FD54" s="282">
        <f t="shared" si="220"/>
        <v>0.23314736127347693</v>
      </c>
      <c r="FE54" s="282">
        <f t="shared" si="220"/>
        <v>0.229958676788174</v>
      </c>
      <c r="FF54" s="282">
        <f t="shared" si="220"/>
        <v>0.22120021417122407</v>
      </c>
      <c r="FG54" s="282">
        <f t="shared" si="220"/>
        <v>0.21739104679197446</v>
      </c>
      <c r="FH54" s="282">
        <f t="shared" si="220"/>
        <v>0.21824403460641881</v>
      </c>
      <c r="FI54" s="282">
        <f t="shared" si="220"/>
        <v>0.21912347429925352</v>
      </c>
      <c r="FJ54" s="282">
        <f t="shared" si="220"/>
        <v>0.21925940092979462</v>
      </c>
      <c r="FK54" s="282">
        <f t="shared" si="220"/>
        <v>0.21618230205611449</v>
      </c>
    </row>
    <row r="55" spans="2:167" ht="13.8" thickBot="1" x14ac:dyDescent="0.3">
      <c r="B55" s="4" t="s">
        <v>11</v>
      </c>
      <c r="C55" s="27">
        <f t="shared" ref="C55:H55" si="221">SUM(C52/C53)</f>
        <v>7.4329361833223792E-3</v>
      </c>
      <c r="D55" s="15">
        <f t="shared" si="221"/>
        <v>6.7603676511277608E-3</v>
      </c>
      <c r="E55" s="15">
        <f t="shared" si="221"/>
        <v>7.2441118827242523E-3</v>
      </c>
      <c r="F55" s="15">
        <f t="shared" si="221"/>
        <v>8.6568777190560199E-3</v>
      </c>
      <c r="G55" s="15">
        <f t="shared" si="221"/>
        <v>9.3339573589283145E-3</v>
      </c>
      <c r="H55" s="15">
        <f t="shared" si="221"/>
        <v>1.0736285602190873E-2</v>
      </c>
      <c r="I55" s="15">
        <f t="shared" ref="I55:Q55" si="222">SUM(I52/I53)</f>
        <v>1.2865669494057071E-2</v>
      </c>
      <c r="J55" s="15">
        <f t="shared" si="222"/>
        <v>1.4920040406846517E-2</v>
      </c>
      <c r="K55" s="15">
        <f t="shared" si="222"/>
        <v>2.1778740977879931E-2</v>
      </c>
      <c r="L55" s="15">
        <f t="shared" si="222"/>
        <v>3.8518667299335702E-2</v>
      </c>
      <c r="M55" s="15">
        <f t="shared" si="222"/>
        <v>4.1563732848812499E-2</v>
      </c>
      <c r="N55" s="24">
        <f t="shared" si="222"/>
        <v>4.4074223192549965E-2</v>
      </c>
      <c r="O55" s="37">
        <f t="shared" si="222"/>
        <v>5.4924879188506213E-2</v>
      </c>
      <c r="P55" s="15">
        <f t="shared" si="222"/>
        <v>6.4706352661081851E-2</v>
      </c>
      <c r="Q55" s="15">
        <f t="shared" si="222"/>
        <v>7.4630049880490726E-2</v>
      </c>
      <c r="R55" s="15">
        <f t="shared" ref="R55:W55" si="223">SUM(R52/R53)</f>
        <v>8.7129785464182777E-2</v>
      </c>
      <c r="S55" s="15">
        <f t="shared" si="223"/>
        <v>0.1017356813742302</v>
      </c>
      <c r="T55" s="15">
        <f t="shared" si="223"/>
        <v>0.11467971067284176</v>
      </c>
      <c r="U55" s="15">
        <f t="shared" si="223"/>
        <v>0.1310723098294089</v>
      </c>
      <c r="V55" s="15">
        <f t="shared" si="223"/>
        <v>0.14542680425174254</v>
      </c>
      <c r="W55" s="15">
        <f t="shared" si="223"/>
        <v>0.15848353014294592</v>
      </c>
      <c r="X55" s="15">
        <f t="shared" ref="X55:AC55" si="224">SUM(X52/X53)</f>
        <v>0.17998112060601101</v>
      </c>
      <c r="Y55" s="15">
        <f t="shared" si="224"/>
        <v>0.19119824407930577</v>
      </c>
      <c r="Z55" s="24">
        <f t="shared" si="224"/>
        <v>0.20152112523570223</v>
      </c>
      <c r="AA55" s="15">
        <f t="shared" si="224"/>
        <v>0.19975730584070178</v>
      </c>
      <c r="AB55" s="15">
        <f t="shared" si="224"/>
        <v>0.20078041994389537</v>
      </c>
      <c r="AC55" s="15">
        <f t="shared" si="224"/>
        <v>0.20820691463460314</v>
      </c>
      <c r="AD55" s="15">
        <f t="shared" ref="AD55:AI55" si="225">SUM(AD52/AD53)</f>
        <v>0.21433393519110316</v>
      </c>
      <c r="AE55" s="15">
        <f t="shared" si="225"/>
        <v>0.22259434424807464</v>
      </c>
      <c r="AF55" s="15">
        <f t="shared" si="225"/>
        <v>0.22655029452527389</v>
      </c>
      <c r="AG55" s="15">
        <f t="shared" si="225"/>
        <v>0.23593359063302566</v>
      </c>
      <c r="AH55" s="15">
        <f t="shared" si="225"/>
        <v>0.24194819249823368</v>
      </c>
      <c r="AI55" s="15">
        <f t="shared" si="225"/>
        <v>0.25354970990241643</v>
      </c>
      <c r="AJ55" s="15">
        <f t="shared" ref="AJ55:AO55" si="226">SUM(AJ52/AJ53)</f>
        <v>0.26308297217373106</v>
      </c>
      <c r="AK55" s="15">
        <f t="shared" si="226"/>
        <v>0.27040758835846246</v>
      </c>
      <c r="AL55" s="15">
        <f t="shared" si="226"/>
        <v>0.27318395822164843</v>
      </c>
      <c r="AM55" s="79">
        <f t="shared" si="226"/>
        <v>0.27702831944981859</v>
      </c>
      <c r="AN55" s="15">
        <f t="shared" si="226"/>
        <v>0.2803609633751285</v>
      </c>
      <c r="AO55" s="15">
        <f t="shared" si="226"/>
        <v>0.28553286214006546</v>
      </c>
      <c r="AP55" s="15">
        <f t="shared" ref="AP55:AU55" si="227">SUM(AP52/AP53)</f>
        <v>0.28946810251313532</v>
      </c>
      <c r="AQ55" s="15">
        <f t="shared" si="227"/>
        <v>0.2953980984354147</v>
      </c>
      <c r="AR55" s="15">
        <f t="shared" si="227"/>
        <v>0.29479703982732719</v>
      </c>
      <c r="AS55" s="15">
        <f t="shared" si="227"/>
        <v>0.2963985263263223</v>
      </c>
      <c r="AT55" s="15">
        <f t="shared" si="227"/>
        <v>0.30592075816840836</v>
      </c>
      <c r="AU55" s="15">
        <f t="shared" si="227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28">SUM(AY52/AY53)</f>
        <v>0.33571539136267481</v>
      </c>
      <c r="AZ55" s="15">
        <f t="shared" si="228"/>
        <v>0.3386141508115047</v>
      </c>
      <c r="BA55" s="15">
        <f t="shared" si="228"/>
        <v>0.34254954906018431</v>
      </c>
      <c r="BB55" s="15">
        <f t="shared" si="228"/>
        <v>0.35243693175520996</v>
      </c>
      <c r="BC55" s="15">
        <f t="shared" si="228"/>
        <v>0.36025406036682411</v>
      </c>
      <c r="BD55" s="15">
        <f t="shared" si="228"/>
        <v>0.36923843506050941</v>
      </c>
      <c r="BE55" s="15">
        <f t="shared" si="228"/>
        <v>0.37855114450278821</v>
      </c>
      <c r="BF55" s="15">
        <f t="shared" si="228"/>
        <v>0.38881764119528328</v>
      </c>
      <c r="BG55" s="15">
        <f t="shared" si="228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29">SUM(BK52/BK53)</f>
        <v>0.42123900813730175</v>
      </c>
      <c r="BL55" s="15">
        <f t="shared" si="229"/>
        <v>0.42468161609720673</v>
      </c>
      <c r="BM55" s="15">
        <f t="shared" si="229"/>
        <v>0.42835601946278401</v>
      </c>
      <c r="BN55" s="15">
        <f t="shared" si="229"/>
        <v>0.43765284629846907</v>
      </c>
      <c r="BO55" s="15">
        <f t="shared" si="229"/>
        <v>0.44679576026085771</v>
      </c>
      <c r="BP55" s="15">
        <f t="shared" si="229"/>
        <v>0.45307474967589245</v>
      </c>
      <c r="BQ55" s="15">
        <f t="shared" si="229"/>
        <v>0.45815078321660535</v>
      </c>
      <c r="BR55" s="15">
        <f t="shared" si="229"/>
        <v>0.46646415059676016</v>
      </c>
      <c r="BS55" s="15">
        <f t="shared" si="229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30">SUM(BW52/BW53)</f>
        <v>0.49527418756726932</v>
      </c>
      <c r="BX55" s="15">
        <f t="shared" si="230"/>
        <v>0.50225822346267746</v>
      </c>
      <c r="BY55" s="15">
        <f t="shared" si="230"/>
        <v>0.51103559844241575</v>
      </c>
      <c r="BZ55" s="15">
        <f t="shared" si="230"/>
        <v>0.52089874074355236</v>
      </c>
      <c r="CA55" s="15">
        <f t="shared" si="230"/>
        <v>0.52985481306282911</v>
      </c>
      <c r="CB55" s="15">
        <f t="shared" si="230"/>
        <v>0.5395724132979105</v>
      </c>
      <c r="CC55" s="15">
        <f t="shared" ref="CC55:DK55" si="231">SUM(CC52/CC53)</f>
        <v>0.54810347632734968</v>
      </c>
      <c r="CD55" s="15">
        <f t="shared" si="231"/>
        <v>0.55522193314102009</v>
      </c>
      <c r="CE55" s="15">
        <f t="shared" si="231"/>
        <v>0.56257682698386957</v>
      </c>
      <c r="CF55" s="15">
        <f t="shared" si="231"/>
        <v>0.57693258357856003</v>
      </c>
      <c r="CG55" s="15">
        <f t="shared" si="231"/>
        <v>0.58793324620933163</v>
      </c>
      <c r="CH55" s="24">
        <f t="shared" si="231"/>
        <v>0.5926590616048516</v>
      </c>
      <c r="CI55" s="244">
        <f t="shared" si="231"/>
        <v>0.60220363435217783</v>
      </c>
      <c r="CJ55" s="245">
        <f t="shared" si="231"/>
        <v>0.61111078397311713</v>
      </c>
      <c r="CK55" s="245">
        <f t="shared" si="231"/>
        <v>0.62285651405759979</v>
      </c>
      <c r="CL55" s="245">
        <f t="shared" si="231"/>
        <v>0.63257908078503988</v>
      </c>
      <c r="CM55" s="245">
        <f t="shared" si="231"/>
        <v>0.63861620969227673</v>
      </c>
      <c r="CN55" s="245">
        <f t="shared" si="231"/>
        <v>0.64182495496970693</v>
      </c>
      <c r="CO55" s="245">
        <f t="shared" si="231"/>
        <v>0.64377372854061543</v>
      </c>
      <c r="CP55" s="245">
        <f t="shared" si="231"/>
        <v>0.64706278962024166</v>
      </c>
      <c r="CQ55" s="245">
        <f t="shared" si="231"/>
        <v>0.654324878901687</v>
      </c>
      <c r="CR55" s="245">
        <f t="shared" si="231"/>
        <v>0.66317059896661523</v>
      </c>
      <c r="CS55" s="245">
        <f t="shared" si="231"/>
        <v>0.67100392065412251</v>
      </c>
      <c r="CT55" s="246">
        <f t="shared" si="231"/>
        <v>0.67234893906056603</v>
      </c>
      <c r="CU55" s="245">
        <f t="shared" si="231"/>
        <v>0.67258440155831734</v>
      </c>
      <c r="CV55" s="245">
        <f t="shared" si="231"/>
        <v>0.67597012006726898</v>
      </c>
      <c r="CW55" s="245">
        <f t="shared" si="231"/>
        <v>0.68019783582335791</v>
      </c>
      <c r="CX55" s="245">
        <f t="shared" si="231"/>
        <v>0.68803249195658878</v>
      </c>
      <c r="CY55" s="245">
        <f t="shared" si="231"/>
        <v>0.69462245524138477</v>
      </c>
      <c r="CZ55" s="245">
        <f t="shared" si="231"/>
        <v>0.69502248914085762</v>
      </c>
      <c r="DA55" s="245">
        <f t="shared" si="231"/>
        <v>0.69686940101247175</v>
      </c>
      <c r="DB55" s="245">
        <f t="shared" si="231"/>
        <v>0.69916909889011336</v>
      </c>
      <c r="DC55" s="245">
        <f t="shared" si="231"/>
        <v>0.70354716701733166</v>
      </c>
      <c r="DD55" s="245">
        <f t="shared" si="231"/>
        <v>0.70770753696462885</v>
      </c>
      <c r="DE55" s="245">
        <f t="shared" si="231"/>
        <v>0.71062071074082367</v>
      </c>
      <c r="DF55" s="246">
        <f t="shared" si="231"/>
        <v>0.70811300643360331</v>
      </c>
      <c r="DG55" s="245">
        <f t="shared" si="231"/>
        <v>0.70894362586944959</v>
      </c>
      <c r="DH55" s="245">
        <f t="shared" si="231"/>
        <v>0.71009700059765912</v>
      </c>
      <c r="DI55" s="245">
        <f t="shared" si="231"/>
        <v>0.7159203467156644</v>
      </c>
      <c r="DJ55" s="245">
        <f t="shared" si="231"/>
        <v>0.71784812990584268</v>
      </c>
      <c r="DK55" s="245">
        <f t="shared" si="231"/>
        <v>0.71853039467793822</v>
      </c>
      <c r="DL55" s="245">
        <f t="shared" ref="DL55:FK55" si="232">SUM(DL52/DL53)</f>
        <v>0.71758044498420659</v>
      </c>
      <c r="DM55" s="245">
        <f t="shared" si="232"/>
        <v>0.71674677158320155</v>
      </c>
      <c r="DN55" s="245">
        <f t="shared" si="232"/>
        <v>0.71754865087235242</v>
      </c>
      <c r="DO55" s="245">
        <f t="shared" si="232"/>
        <v>0.72017914257033822</v>
      </c>
      <c r="DP55" s="245">
        <f t="shared" si="232"/>
        <v>0.72190913262964662</v>
      </c>
      <c r="DQ55" s="245">
        <f t="shared" si="232"/>
        <v>0.72818379452887116</v>
      </c>
      <c r="DR55" s="245">
        <f t="shared" si="232"/>
        <v>0.72583945797803129</v>
      </c>
      <c r="DS55" s="245">
        <f t="shared" si="232"/>
        <v>0.7228847166496577</v>
      </c>
      <c r="DT55" s="245">
        <f t="shared" si="232"/>
        <v>0.72447580229275621</v>
      </c>
      <c r="DU55" s="245">
        <f t="shared" si="232"/>
        <v>0.72984051575384212</v>
      </c>
      <c r="DV55" s="357">
        <f t="shared" si="232"/>
        <v>0.73468379370112158</v>
      </c>
      <c r="DW55" s="357">
        <f t="shared" si="232"/>
        <v>0.73593259896216967</v>
      </c>
      <c r="DX55" s="357">
        <f t="shared" si="232"/>
        <v>0.73509528409876823</v>
      </c>
      <c r="DY55" s="357">
        <f t="shared" si="232"/>
        <v>0.7354681918444631</v>
      </c>
      <c r="DZ55" s="357">
        <f t="shared" si="232"/>
        <v>0.73564858333819438</v>
      </c>
      <c r="EA55" s="357">
        <f t="shared" si="232"/>
        <v>0.73817869995984287</v>
      </c>
      <c r="EB55" s="357">
        <f t="shared" si="232"/>
        <v>0.74251105109422222</v>
      </c>
      <c r="EC55" s="357">
        <f t="shared" si="232"/>
        <v>0.74464659280573364</v>
      </c>
      <c r="ED55" s="357">
        <f t="shared" si="232"/>
        <v>0.74488037860118206</v>
      </c>
      <c r="EE55" s="357">
        <f t="shared" si="232"/>
        <v>0.74255450418563573</v>
      </c>
      <c r="EF55" s="357">
        <f t="shared" si="232"/>
        <v>0.74662728745997053</v>
      </c>
      <c r="EG55" s="357">
        <f t="shared" si="232"/>
        <v>0.74792101761923857</v>
      </c>
      <c r="EH55" s="357">
        <f t="shared" si="232"/>
        <v>0.75122815173571844</v>
      </c>
      <c r="EI55" s="357">
        <f t="shared" si="232"/>
        <v>0.75321692007118224</v>
      </c>
      <c r="EJ55" s="357">
        <f t="shared" si="232"/>
        <v>0.75203504971721347</v>
      </c>
      <c r="EK55" s="357">
        <f t="shared" si="232"/>
        <v>0.75047821881808141</v>
      </c>
      <c r="EL55" s="357">
        <f t="shared" si="232"/>
        <v>0.74995213810393779</v>
      </c>
      <c r="EM55" s="357">
        <f t="shared" si="232"/>
        <v>0.75193710141684555</v>
      </c>
      <c r="EN55" s="357">
        <f t="shared" si="232"/>
        <v>0.75478413962033064</v>
      </c>
      <c r="EO55" s="357">
        <f t="shared" si="232"/>
        <v>0.75626449224304693</v>
      </c>
      <c r="EP55" s="357">
        <f t="shared" si="232"/>
        <v>0.75131517180149199</v>
      </c>
      <c r="EQ55" s="357">
        <f t="shared" si="232"/>
        <v>0.74932833334514803</v>
      </c>
      <c r="ER55" s="357">
        <f t="shared" si="232"/>
        <v>0.75301472841480099</v>
      </c>
      <c r="ES55" s="357">
        <f t="shared" si="232"/>
        <v>0.75602062214586796</v>
      </c>
      <c r="ET55" s="357">
        <f t="shared" si="232"/>
        <v>0.75966310312411189</v>
      </c>
      <c r="EU55" s="357">
        <f t="shared" si="232"/>
        <v>0.76126316238547909</v>
      </c>
      <c r="EV55" s="357">
        <f t="shared" si="232"/>
        <v>0.76012221761181853</v>
      </c>
      <c r="EW55" s="357">
        <f t="shared" si="232"/>
        <v>0.75787401766998008</v>
      </c>
      <c r="EX55" s="357">
        <f t="shared" si="232"/>
        <v>0.75796090017885842</v>
      </c>
      <c r="EY55" s="354">
        <f t="shared" si="232"/>
        <v>0.75947302456296828</v>
      </c>
      <c r="EZ55" s="354">
        <f t="shared" si="232"/>
        <v>0.76611471412328935</v>
      </c>
      <c r="FA55" s="354">
        <f t="shared" si="232"/>
        <v>0.76826560875091476</v>
      </c>
      <c r="FB55" s="354">
        <f t="shared" si="232"/>
        <v>0.76633392554383972</v>
      </c>
      <c r="FC55" s="354">
        <f t="shared" si="232"/>
        <v>0.76385999669803528</v>
      </c>
      <c r="FD55" s="354">
        <f t="shared" si="232"/>
        <v>0.76685263872652309</v>
      </c>
      <c r="FE55" s="354">
        <f t="shared" si="232"/>
        <v>0.77004132321182595</v>
      </c>
      <c r="FF55" s="354">
        <f t="shared" si="232"/>
        <v>0.77879978582877596</v>
      </c>
      <c r="FG55" s="354">
        <f t="shared" si="232"/>
        <v>0.78260895320802559</v>
      </c>
      <c r="FH55" s="354">
        <f t="shared" si="232"/>
        <v>0.78175596539358116</v>
      </c>
      <c r="FI55" s="354">
        <f t="shared" si="232"/>
        <v>0.7808765257007465</v>
      </c>
      <c r="FJ55" s="354">
        <f t="shared" si="232"/>
        <v>0.78074059907020543</v>
      </c>
      <c r="FK55" s="354">
        <f t="shared" si="232"/>
        <v>0.78381769794388556</v>
      </c>
    </row>
    <row r="56" spans="2:167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67" x14ac:dyDescent="0.25">
      <c r="B57" s="3" t="s">
        <v>21</v>
      </c>
      <c r="C57" s="32">
        <f t="shared" ref="C57:AW57" si="233">SUM(1000*(C53))/C10</f>
        <v>863.04966647512924</v>
      </c>
      <c r="D57" s="32">
        <f t="shared" si="233"/>
        <v>852.52633129362459</v>
      </c>
      <c r="E57" s="32">
        <f t="shared" si="233"/>
        <v>919.53607896171422</v>
      </c>
      <c r="F57" s="32">
        <f t="shared" si="233"/>
        <v>883.41565926073042</v>
      </c>
      <c r="G57" s="32">
        <f t="shared" si="233"/>
        <v>1192.4953474284584</v>
      </c>
      <c r="H57" s="32">
        <f t="shared" si="233"/>
        <v>1346.0722244288258</v>
      </c>
      <c r="I57" s="32">
        <f t="shared" si="233"/>
        <v>1469.9174943974924</v>
      </c>
      <c r="J57" s="32">
        <f t="shared" si="233"/>
        <v>1477.575117648051</v>
      </c>
      <c r="K57" s="32">
        <f t="shared" si="233"/>
        <v>1513.3666528863052</v>
      </c>
      <c r="L57" s="32">
        <f t="shared" si="233"/>
        <v>1197.8199680530367</v>
      </c>
      <c r="M57" s="32">
        <f t="shared" si="233"/>
        <v>870.89414222783341</v>
      </c>
      <c r="N57" s="32">
        <f t="shared" si="233"/>
        <v>928.34556898048902</v>
      </c>
      <c r="O57" s="32">
        <f t="shared" si="233"/>
        <v>1024.5019373292635</v>
      </c>
      <c r="P57" s="32">
        <f t="shared" si="233"/>
        <v>968.41824532424857</v>
      </c>
      <c r="Q57" s="32">
        <f t="shared" si="233"/>
        <v>810.35274102542132</v>
      </c>
      <c r="R57" s="32">
        <f t="shared" si="233"/>
        <v>766.93064214618005</v>
      </c>
      <c r="S57" s="32">
        <f t="shared" si="233"/>
        <v>1104.9198532331382</v>
      </c>
      <c r="T57" s="32">
        <f t="shared" si="233"/>
        <v>1422.6220538374348</v>
      </c>
      <c r="U57" s="32">
        <f t="shared" si="233"/>
        <v>1471.1254364759602</v>
      </c>
      <c r="V57" s="32">
        <f t="shared" si="233"/>
        <v>1475.075524994807</v>
      </c>
      <c r="W57" s="32">
        <f t="shared" si="233"/>
        <v>1381.5667901859319</v>
      </c>
      <c r="X57" s="32">
        <f t="shared" si="233"/>
        <v>1041.6099700763768</v>
      </c>
      <c r="Y57" s="32">
        <f t="shared" si="233"/>
        <v>877.82213738337418</v>
      </c>
      <c r="Z57" s="54">
        <f t="shared" si="233"/>
        <v>920.5315943511871</v>
      </c>
      <c r="AA57" s="32">
        <f t="shared" si="233"/>
        <v>1010.3344411297919</v>
      </c>
      <c r="AB57" s="32">
        <f t="shared" si="233"/>
        <v>873.4508710173302</v>
      </c>
      <c r="AC57" s="32">
        <f t="shared" si="233"/>
        <v>781.68942946363347</v>
      </c>
      <c r="AD57" s="32">
        <f t="shared" si="233"/>
        <v>806.87176677249363</v>
      </c>
      <c r="AE57" s="32">
        <f t="shared" si="233"/>
        <v>900.28623524258694</v>
      </c>
      <c r="AF57" s="32">
        <f t="shared" si="233"/>
        <v>1322.4389129218573</v>
      </c>
      <c r="AG57" s="32">
        <f t="shared" si="233"/>
        <v>1453.453342658599</v>
      </c>
      <c r="AH57" s="32">
        <f t="shared" si="233"/>
        <v>1465.2422035800682</v>
      </c>
      <c r="AI57" s="32">
        <f t="shared" si="233"/>
        <v>1404.8814778486187</v>
      </c>
      <c r="AJ57" s="32">
        <f t="shared" si="233"/>
        <v>1185.5249112934025</v>
      </c>
      <c r="AK57" s="32">
        <f t="shared" si="233"/>
        <v>1007.3937153419594</v>
      </c>
      <c r="AL57" s="32">
        <f t="shared" si="233"/>
        <v>944.68991106356805</v>
      </c>
      <c r="AM57" s="85">
        <f t="shared" si="233"/>
        <v>1083.7346051659233</v>
      </c>
      <c r="AN57" s="32">
        <f t="shared" si="233"/>
        <v>895.01989945538332</v>
      </c>
      <c r="AO57" s="32">
        <f t="shared" si="233"/>
        <v>776.98108936601636</v>
      </c>
      <c r="AP57" s="32">
        <f t="shared" si="233"/>
        <v>826.72948202380792</v>
      </c>
      <c r="AQ57" s="32">
        <f t="shared" si="233"/>
        <v>921.85684020375504</v>
      </c>
      <c r="AR57" s="32">
        <f t="shared" si="233"/>
        <v>1367.6357374228733</v>
      </c>
      <c r="AS57" s="32">
        <f t="shared" si="233"/>
        <v>1545.1791127508145</v>
      </c>
      <c r="AT57" s="32">
        <f t="shared" si="233"/>
        <v>1499.1707255167103</v>
      </c>
      <c r="AU57" s="32">
        <f t="shared" si="233"/>
        <v>1519.0930005337862</v>
      </c>
      <c r="AV57" s="32">
        <f t="shared" si="233"/>
        <v>1251.4266389161496</v>
      </c>
      <c r="AW57" s="32">
        <f t="shared" si="233"/>
        <v>868.89037106056082</v>
      </c>
      <c r="AX57" s="32">
        <f>SUM(1000*(AX53))/AX10</f>
        <v>969.02097322390784</v>
      </c>
      <c r="AY57" s="85">
        <f t="shared" ref="AY57:BI57" si="234">SUM(1000*(AY53))/AY10</f>
        <v>974.84576269854369</v>
      </c>
      <c r="AZ57" s="32">
        <f t="shared" si="234"/>
        <v>780.23134933948586</v>
      </c>
      <c r="BA57" s="32">
        <f t="shared" si="234"/>
        <v>818.07456888519368</v>
      </c>
      <c r="BB57" s="32">
        <f t="shared" si="234"/>
        <v>865.88095919626858</v>
      </c>
      <c r="BC57" s="32">
        <f t="shared" si="234"/>
        <v>1118.693160256016</v>
      </c>
      <c r="BD57" s="32">
        <f t="shared" si="234"/>
        <v>1306.4419340018646</v>
      </c>
      <c r="BE57" s="32">
        <f t="shared" si="234"/>
        <v>1436.4144865174515</v>
      </c>
      <c r="BF57" s="32">
        <f t="shared" si="234"/>
        <v>1436.5787340282809</v>
      </c>
      <c r="BG57" s="32">
        <f t="shared" si="234"/>
        <v>1417.8894587266848</v>
      </c>
      <c r="BH57" s="32">
        <f t="shared" si="234"/>
        <v>1110.3250847659272</v>
      </c>
      <c r="BI57" s="32">
        <f t="shared" si="234"/>
        <v>831.95795135870901</v>
      </c>
      <c r="BJ57" s="54">
        <f>SUM(1000*(BJ53))/BJ10</f>
        <v>924.81717990051266</v>
      </c>
      <c r="BK57" s="32">
        <f t="shared" ref="BK57:BU57" si="235">SUM(1000*(BK53))/BK10</f>
        <v>1097.4748180223805</v>
      </c>
      <c r="BL57" s="32">
        <f t="shared" si="235"/>
        <v>1102.2416300871075</v>
      </c>
      <c r="BM57" s="32">
        <f t="shared" si="235"/>
        <v>793.46722844784347</v>
      </c>
      <c r="BN57" s="32">
        <f t="shared" si="235"/>
        <v>801.31365812848219</v>
      </c>
      <c r="BO57" s="32">
        <f t="shared" si="235"/>
        <v>922.61966359075041</v>
      </c>
      <c r="BP57" s="32">
        <f t="shared" si="235"/>
        <v>1197.4334042088356</v>
      </c>
      <c r="BQ57" s="32">
        <f t="shared" si="235"/>
        <v>1329.5233380785326</v>
      </c>
      <c r="BR57" s="32">
        <f t="shared" si="235"/>
        <v>1306.8388977138534</v>
      </c>
      <c r="BS57" s="32">
        <f t="shared" si="235"/>
        <v>1309.8653328595644</v>
      </c>
      <c r="BT57" s="32">
        <f t="shared" si="235"/>
        <v>1178.4026432721887</v>
      </c>
      <c r="BU57" s="32">
        <f t="shared" si="235"/>
        <v>875.75671140430461</v>
      </c>
      <c r="BV57" s="54">
        <f>SUM(1000*(BV53))/BV10</f>
        <v>911.97631864830578</v>
      </c>
      <c r="BW57" s="32">
        <f t="shared" ref="BW57:CB57" si="236">SUM(1000*(BW53))/BW10</f>
        <v>1004.2356716824609</v>
      </c>
      <c r="BX57" s="32">
        <f t="shared" si="236"/>
        <v>883.83689215051004</v>
      </c>
      <c r="BY57" s="32">
        <f t="shared" si="236"/>
        <v>739.41321087020549</v>
      </c>
      <c r="BZ57" s="32">
        <f t="shared" si="236"/>
        <v>830.45464165579688</v>
      </c>
      <c r="CA57" s="32">
        <f t="shared" si="236"/>
        <v>936.70895550316231</v>
      </c>
      <c r="CB57" s="32">
        <f t="shared" si="236"/>
        <v>1333.8042079430161</v>
      </c>
      <c r="CC57" s="32">
        <f t="shared" ref="CC57:CK57" si="237">SUM(1000*(CC53))/CC10</f>
        <v>1378.8518715713781</v>
      </c>
      <c r="CD57" s="32">
        <f t="shared" si="237"/>
        <v>1329.0864182790965</v>
      </c>
      <c r="CE57" s="32">
        <f t="shared" si="237"/>
        <v>1269.3898131131107</v>
      </c>
      <c r="CF57" s="32">
        <f t="shared" si="237"/>
        <v>1009.3128788501641</v>
      </c>
      <c r="CG57" s="32">
        <f t="shared" si="237"/>
        <v>773.90859171121963</v>
      </c>
      <c r="CH57" s="54">
        <f t="shared" si="237"/>
        <v>839.13876005339898</v>
      </c>
      <c r="CI57" s="71">
        <f t="shared" si="237"/>
        <v>1011.2723924655184</v>
      </c>
      <c r="CJ57" s="69">
        <f t="shared" si="237"/>
        <v>768.20739695291866</v>
      </c>
      <c r="CK57" s="69">
        <f t="shared" si="237"/>
        <v>736.53694909555918</v>
      </c>
      <c r="CL57" s="69">
        <f t="shared" ref="CL57:DC57" si="238">SUM(1000*(CL53))/CL10</f>
        <v>803.96853267541292</v>
      </c>
      <c r="CM57" s="69">
        <f t="shared" si="238"/>
        <v>1033.4554155166804</v>
      </c>
      <c r="CN57" s="69">
        <f t="shared" si="238"/>
        <v>1242.3890670623714</v>
      </c>
      <c r="CO57" s="69">
        <f t="shared" si="238"/>
        <v>1532.7482239531832</v>
      </c>
      <c r="CP57" s="69">
        <f t="shared" si="238"/>
        <v>1550.3815425968789</v>
      </c>
      <c r="CQ57" s="69">
        <f t="shared" si="238"/>
        <v>1402.2472077883294</v>
      </c>
      <c r="CR57" s="69">
        <f t="shared" si="238"/>
        <v>1124.977732802613</v>
      </c>
      <c r="CS57" s="69">
        <f t="shared" si="238"/>
        <v>821.52013733710305</v>
      </c>
      <c r="CT57" s="89">
        <f t="shared" si="238"/>
        <v>933.31901207342298</v>
      </c>
      <c r="CU57" s="69">
        <f t="shared" si="238"/>
        <v>1296.9214089325885</v>
      </c>
      <c r="CV57" s="69">
        <f t="shared" si="238"/>
        <v>955.99770880599181</v>
      </c>
      <c r="CW57" s="69">
        <f t="shared" si="238"/>
        <v>858.14666394443066</v>
      </c>
      <c r="CX57" s="69">
        <f t="shared" si="238"/>
        <v>739.52803722305077</v>
      </c>
      <c r="CY57" s="69">
        <f t="shared" si="238"/>
        <v>913.77494712355087</v>
      </c>
      <c r="CZ57" s="69">
        <f t="shared" si="238"/>
        <v>1271.4845577304905</v>
      </c>
      <c r="DA57" s="69">
        <f t="shared" si="238"/>
        <v>1443.6053831900033</v>
      </c>
      <c r="DB57" s="69">
        <f t="shared" si="238"/>
        <v>1410.6591786940674</v>
      </c>
      <c r="DC57" s="69">
        <f t="shared" si="238"/>
        <v>1440.7577461408196</v>
      </c>
      <c r="DD57" s="69">
        <f t="shared" ref="DD57:DI57" si="239">SUM(1000*(DD53))/DD10</f>
        <v>1066.6477987519186</v>
      </c>
      <c r="DE57" s="69">
        <f t="shared" si="239"/>
        <v>851.17658084413927</v>
      </c>
      <c r="DF57" s="89">
        <f t="shared" si="239"/>
        <v>871.54751511868756</v>
      </c>
      <c r="DG57" s="69">
        <f t="shared" si="239"/>
        <v>1006.3520428091556</v>
      </c>
      <c r="DH57" s="69">
        <f t="shared" si="239"/>
        <v>1125.4778880510501</v>
      </c>
      <c r="DI57" s="69">
        <f t="shared" si="239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K57" si="240">SUM(1000*(DL53))/DL10</f>
        <v>1383.5952827004344</v>
      </c>
      <c r="DM57" s="69">
        <f t="shared" si="240"/>
        <v>1503.2492070524427</v>
      </c>
      <c r="DN57" s="69">
        <f t="shared" si="240"/>
        <v>1566.0123440284551</v>
      </c>
      <c r="DO57" s="69">
        <f t="shared" si="240"/>
        <v>1540.0806777178659</v>
      </c>
      <c r="DP57" s="69">
        <f t="shared" si="240"/>
        <v>1222.240563354098</v>
      </c>
      <c r="DQ57" s="69">
        <f t="shared" si="240"/>
        <v>872.51806056705971</v>
      </c>
      <c r="DR57" s="69">
        <f t="shared" si="240"/>
        <v>933.97903013081975</v>
      </c>
      <c r="DS57" s="69">
        <f t="shared" si="240"/>
        <v>1029.3826540646592</v>
      </c>
      <c r="DT57" s="69">
        <f t="shared" si="240"/>
        <v>801.52662406652723</v>
      </c>
      <c r="DU57" s="69">
        <f t="shared" si="240"/>
        <v>792.27210520268704</v>
      </c>
      <c r="DV57" s="359">
        <f t="shared" si="240"/>
        <v>938.46956693645916</v>
      </c>
      <c r="DW57" s="359">
        <f t="shared" si="240"/>
        <v>1049.4185289085367</v>
      </c>
      <c r="DX57" s="359">
        <f t="shared" si="240"/>
        <v>1345.9240365304836</v>
      </c>
      <c r="DY57" s="359">
        <f t="shared" si="240"/>
        <v>1477.4151219547366</v>
      </c>
      <c r="DZ57" s="359">
        <f t="shared" si="240"/>
        <v>1508.4935735614442</v>
      </c>
      <c r="EA57" s="359">
        <f t="shared" si="240"/>
        <v>1515.0393650720248</v>
      </c>
      <c r="EB57" s="359">
        <f t="shared" si="240"/>
        <v>1164.5099293477635</v>
      </c>
      <c r="EC57" s="359">
        <f t="shared" si="240"/>
        <v>952.3175931093607</v>
      </c>
      <c r="ED57" s="359">
        <f t="shared" si="240"/>
        <v>859.23853426566973</v>
      </c>
      <c r="EE57" s="359">
        <f t="shared" si="240"/>
        <v>1105.9644032005517</v>
      </c>
      <c r="EF57" s="359">
        <f t="shared" si="240"/>
        <v>815.43231913766499</v>
      </c>
      <c r="EG57" s="359">
        <f t="shared" si="240"/>
        <v>722.6637221591966</v>
      </c>
      <c r="EH57" s="359">
        <f t="shared" si="240"/>
        <v>827.80031447669785</v>
      </c>
      <c r="EI57" s="359">
        <f t="shared" si="240"/>
        <v>873.61438484572693</v>
      </c>
      <c r="EJ57" s="359">
        <f t="shared" si="240"/>
        <v>1289.1732413405159</v>
      </c>
      <c r="EK57" s="359">
        <f t="shared" si="240"/>
        <v>1460.3271073370884</v>
      </c>
      <c r="EL57" s="359">
        <f t="shared" si="240"/>
        <v>1482.7517342413346</v>
      </c>
      <c r="EM57" s="359">
        <f t="shared" si="240"/>
        <v>1403.8747668942749</v>
      </c>
      <c r="EN57" s="359">
        <f t="shared" si="240"/>
        <v>1158.6049844869538</v>
      </c>
      <c r="EO57" s="359">
        <f t="shared" si="240"/>
        <v>893.11718308650541</v>
      </c>
      <c r="EP57" s="359">
        <f t="shared" si="240"/>
        <v>1129.222910925803</v>
      </c>
      <c r="EQ57" s="359">
        <f t="shared" si="240"/>
        <v>1261.1031646701233</v>
      </c>
      <c r="ER57" s="359">
        <f t="shared" si="240"/>
        <v>1158.5537407993345</v>
      </c>
      <c r="ES57" s="359">
        <f t="shared" si="240"/>
        <v>920.24702447788013</v>
      </c>
      <c r="ET57" s="359">
        <f t="shared" si="240"/>
        <v>779.84894380004664</v>
      </c>
      <c r="EU57" s="359">
        <f t="shared" si="240"/>
        <v>930.60197230828123</v>
      </c>
      <c r="EV57" s="359">
        <f t="shared" si="240"/>
        <v>1240.931315879435</v>
      </c>
      <c r="EW57" s="359">
        <f t="shared" si="240"/>
        <v>1449.1090061474686</v>
      </c>
      <c r="EX57" s="359">
        <f t="shared" si="240"/>
        <v>1496.9455451276997</v>
      </c>
      <c r="EY57" s="359">
        <f t="shared" si="240"/>
        <v>1484.1694281308442</v>
      </c>
      <c r="EZ57" s="359">
        <f t="shared" si="240"/>
        <v>1147.6930361284831</v>
      </c>
      <c r="FA57" s="359">
        <f t="shared" si="240"/>
        <v>915.51312177879583</v>
      </c>
      <c r="FB57" s="359">
        <f t="shared" si="240"/>
        <v>905.03937853410685</v>
      </c>
      <c r="FC57" s="359">
        <f t="shared" si="240"/>
        <v>1279.8353561648466</v>
      </c>
      <c r="FD57" s="359">
        <f t="shared" si="240"/>
        <v>1004.1416017286197</v>
      </c>
      <c r="FE57" s="359">
        <f t="shared" si="240"/>
        <v>973.29130466041784</v>
      </c>
      <c r="FF57" s="359">
        <f t="shared" si="240"/>
        <v>818.93078483452689</v>
      </c>
      <c r="FG57" s="359">
        <f t="shared" si="240"/>
        <v>943.63305798521196</v>
      </c>
      <c r="FH57" s="359">
        <f t="shared" si="240"/>
        <v>1232.5943424544885</v>
      </c>
      <c r="FI57" s="359">
        <f t="shared" si="240"/>
        <v>1397.5961685376715</v>
      </c>
      <c r="FJ57" s="359">
        <f t="shared" si="240"/>
        <v>1511.307513792193</v>
      </c>
      <c r="FK57" s="359">
        <f t="shared" si="240"/>
        <v>1452.8091906016948</v>
      </c>
    </row>
    <row r="58" spans="2:167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67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67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67" s="68" customFormat="1" x14ac:dyDescent="0.25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</row>
    <row r="62" spans="2:167" s="68" customFormat="1" ht="13.8" thickBot="1" x14ac:dyDescent="0.3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241">U63-U61</f>
        <v>305098</v>
      </c>
      <c r="V62" s="68">
        <f t="shared" si="241"/>
        <v>301249</v>
      </c>
      <c r="W62" s="68">
        <f t="shared" si="241"/>
        <v>324174</v>
      </c>
      <c r="X62" s="68">
        <f t="shared" si="241"/>
        <v>331951</v>
      </c>
      <c r="Y62" s="68">
        <f t="shared" si="241"/>
        <v>249719</v>
      </c>
      <c r="Z62" s="89">
        <f t="shared" si="241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</row>
    <row r="63" spans="2:167" s="68" customFormat="1" ht="13.8" thickTop="1" x14ac:dyDescent="0.25">
      <c r="B63" s="87" t="s">
        <v>9</v>
      </c>
      <c r="C63" s="105">
        <f t="shared" ref="C63:H63" si="242">SUM(C61:C62)</f>
        <v>325388.86300000001</v>
      </c>
      <c r="D63" s="94">
        <f t="shared" si="242"/>
        <v>361974.625</v>
      </c>
      <c r="E63" s="94">
        <f t="shared" si="242"/>
        <v>403284.05099999998</v>
      </c>
      <c r="F63" s="94">
        <f t="shared" si="242"/>
        <v>461404.33100000001</v>
      </c>
      <c r="G63" s="94">
        <f t="shared" si="242"/>
        <v>502338.17499999999</v>
      </c>
      <c r="H63" s="94">
        <f t="shared" si="242"/>
        <v>536615.61</v>
      </c>
      <c r="I63" s="94">
        <f t="shared" ref="I63:Q63" si="243">SUM(I61:I62)</f>
        <v>520336.03499999997</v>
      </c>
      <c r="J63" s="94">
        <f t="shared" si="243"/>
        <v>556638.00300000003</v>
      </c>
      <c r="K63" s="94">
        <f t="shared" si="243"/>
        <v>582621.32299999997</v>
      </c>
      <c r="L63" s="94">
        <f t="shared" si="243"/>
        <v>539488.72600000002</v>
      </c>
      <c r="M63" s="94">
        <f t="shared" si="243"/>
        <v>425681.52</v>
      </c>
      <c r="N63" s="107">
        <f t="shared" si="243"/>
        <v>414910.663</v>
      </c>
      <c r="O63" s="106">
        <f t="shared" si="243"/>
        <v>450032</v>
      </c>
      <c r="P63" s="94">
        <f t="shared" si="243"/>
        <v>379904</v>
      </c>
      <c r="Q63" s="94">
        <f t="shared" si="243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244">SUM(AA61:AA62)</f>
        <v>444492</v>
      </c>
      <c r="AB63" s="95">
        <f t="shared" si="244"/>
        <v>387100</v>
      </c>
      <c r="AC63" s="95">
        <f t="shared" si="244"/>
        <v>477594</v>
      </c>
      <c r="AD63" s="95">
        <f t="shared" si="244"/>
        <v>461315</v>
      </c>
      <c r="AE63" s="95">
        <f t="shared" si="244"/>
        <v>469205</v>
      </c>
      <c r="AF63" s="95">
        <f t="shared" si="244"/>
        <v>601192</v>
      </c>
      <c r="AG63" s="95">
        <f t="shared" ref="AG63:AL63" si="245">SUM(AG61:AG62)</f>
        <v>598450</v>
      </c>
      <c r="AH63" s="95">
        <f t="shared" si="245"/>
        <v>632627</v>
      </c>
      <c r="AI63" s="95">
        <f t="shared" si="245"/>
        <v>622544</v>
      </c>
      <c r="AJ63" s="95">
        <f t="shared" si="245"/>
        <v>570840</v>
      </c>
      <c r="AK63" s="95">
        <f t="shared" si="245"/>
        <v>504036</v>
      </c>
      <c r="AL63" s="95">
        <f t="shared" si="245"/>
        <v>455808</v>
      </c>
      <c r="AM63" s="189">
        <f t="shared" ref="AM63:AR63" si="246">SUM(AM61:AM62)</f>
        <v>487911</v>
      </c>
      <c r="AN63" s="95">
        <f t="shared" si="246"/>
        <v>392318</v>
      </c>
      <c r="AO63" s="95">
        <f t="shared" si="246"/>
        <v>453925</v>
      </c>
      <c r="AP63" s="95">
        <f t="shared" si="246"/>
        <v>459013</v>
      </c>
      <c r="AQ63" s="95">
        <f t="shared" si="246"/>
        <v>504391</v>
      </c>
      <c r="AR63" s="95">
        <f t="shared" si="246"/>
        <v>626741</v>
      </c>
      <c r="AS63" s="95">
        <f t="shared" ref="AS63:AX63" si="247">SUM(AS61:AS62)</f>
        <v>610969</v>
      </c>
      <c r="AT63" s="95">
        <f t="shared" si="247"/>
        <v>693152</v>
      </c>
      <c r="AU63" s="95">
        <f t="shared" si="247"/>
        <v>694567</v>
      </c>
      <c r="AV63" s="95">
        <f t="shared" si="247"/>
        <v>604872</v>
      </c>
      <c r="AW63" s="95">
        <f t="shared" si="247"/>
        <v>488780</v>
      </c>
      <c r="AX63" s="95">
        <f t="shared" si="247"/>
        <v>474132</v>
      </c>
      <c r="AY63" s="189">
        <f t="shared" ref="AY63:BJ63" si="248">SUM(AY61:AY62)</f>
        <v>480552</v>
      </c>
      <c r="AZ63" s="95">
        <f t="shared" si="248"/>
        <v>429464</v>
      </c>
      <c r="BA63" s="95">
        <f t="shared" si="248"/>
        <v>536123</v>
      </c>
      <c r="BB63" s="95">
        <f t="shared" si="248"/>
        <v>473519</v>
      </c>
      <c r="BC63" s="95">
        <f t="shared" si="248"/>
        <v>622486</v>
      </c>
      <c r="BD63" s="95">
        <f t="shared" si="248"/>
        <v>649573</v>
      </c>
      <c r="BE63" s="95">
        <f t="shared" si="248"/>
        <v>622553</v>
      </c>
      <c r="BF63" s="95">
        <f t="shared" si="248"/>
        <v>702339</v>
      </c>
      <c r="BG63" s="95">
        <f t="shared" si="248"/>
        <v>659788</v>
      </c>
      <c r="BH63" s="95">
        <f t="shared" si="248"/>
        <v>847699</v>
      </c>
      <c r="BI63" s="95">
        <f t="shared" si="248"/>
        <v>688198</v>
      </c>
      <c r="BJ63" s="107">
        <f t="shared" si="248"/>
        <v>631820</v>
      </c>
      <c r="BK63" s="95">
        <f t="shared" ref="BK63:BV63" si="249">SUM(BK61:BK62)</f>
        <v>518120</v>
      </c>
      <c r="BL63" s="95">
        <f t="shared" si="249"/>
        <v>452752</v>
      </c>
      <c r="BM63" s="95">
        <f t="shared" si="249"/>
        <v>513581</v>
      </c>
      <c r="BN63" s="95">
        <f t="shared" si="249"/>
        <v>490901</v>
      </c>
      <c r="BO63" s="95">
        <f t="shared" si="249"/>
        <v>594122</v>
      </c>
      <c r="BP63" s="95">
        <f t="shared" si="249"/>
        <v>622851</v>
      </c>
      <c r="BQ63" s="95">
        <f t="shared" si="249"/>
        <v>642785</v>
      </c>
      <c r="BR63" s="95">
        <f t="shared" si="249"/>
        <v>679756</v>
      </c>
      <c r="BS63" s="95">
        <f t="shared" si="249"/>
        <v>618842</v>
      </c>
      <c r="BT63" s="95">
        <f t="shared" si="249"/>
        <v>642818</v>
      </c>
      <c r="BU63" s="95">
        <f t="shared" si="249"/>
        <v>559078</v>
      </c>
      <c r="BV63" s="107">
        <f t="shared" si="249"/>
        <v>546672</v>
      </c>
      <c r="BW63" s="95">
        <f t="shared" ref="BW63:CB63" si="250">SUM(BW61:BW62)</f>
        <v>528011</v>
      </c>
      <c r="BX63" s="95">
        <f t="shared" si="250"/>
        <v>487105</v>
      </c>
      <c r="BY63" s="95">
        <f t="shared" si="250"/>
        <v>504108</v>
      </c>
      <c r="BZ63" s="95">
        <f t="shared" si="250"/>
        <v>550272</v>
      </c>
      <c r="CA63" s="95">
        <f t="shared" si="250"/>
        <v>577398</v>
      </c>
      <c r="CB63" s="95">
        <f t="shared" si="250"/>
        <v>681385</v>
      </c>
      <c r="CC63" s="95">
        <f t="shared" ref="CC63:CN63" si="251">SUM(CC61:CC62)</f>
        <v>671866</v>
      </c>
      <c r="CD63" s="95">
        <f t="shared" si="251"/>
        <v>637738</v>
      </c>
      <c r="CE63" s="95">
        <f t="shared" si="251"/>
        <v>670059</v>
      </c>
      <c r="CF63" s="95">
        <f t="shared" si="251"/>
        <v>594296.62</v>
      </c>
      <c r="CG63" s="95">
        <f t="shared" si="251"/>
        <v>531217.42999999993</v>
      </c>
      <c r="CH63" s="107">
        <f t="shared" si="251"/>
        <v>521881.44999999995</v>
      </c>
      <c r="CI63" s="106">
        <f t="shared" si="251"/>
        <v>523156</v>
      </c>
      <c r="CJ63" s="94">
        <f t="shared" si="251"/>
        <v>473716</v>
      </c>
      <c r="CK63" s="94">
        <f t="shared" si="251"/>
        <v>491277</v>
      </c>
      <c r="CL63" s="94">
        <f t="shared" si="251"/>
        <v>520455</v>
      </c>
      <c r="CM63" s="94">
        <f t="shared" si="251"/>
        <v>591902</v>
      </c>
      <c r="CN63" s="94">
        <f t="shared" si="251"/>
        <v>638065</v>
      </c>
      <c r="CO63" s="94">
        <f t="shared" ref="CO63:CT63" si="252">SUM(CO61:CO62)</f>
        <v>690681</v>
      </c>
      <c r="CP63" s="94">
        <f t="shared" si="252"/>
        <v>693556</v>
      </c>
      <c r="CQ63" s="94">
        <f t="shared" si="252"/>
        <v>682968</v>
      </c>
      <c r="CR63" s="94">
        <f t="shared" si="252"/>
        <v>618173</v>
      </c>
      <c r="CS63" s="94">
        <f t="shared" si="252"/>
        <v>534737</v>
      </c>
      <c r="CT63" s="96">
        <f t="shared" si="252"/>
        <v>518946</v>
      </c>
      <c r="CU63" s="94">
        <f t="shared" ref="CU63:DK63" si="253">SUM(CU61:CU62)</f>
        <v>480853</v>
      </c>
      <c r="CV63" s="94">
        <f t="shared" si="253"/>
        <v>479365</v>
      </c>
      <c r="CW63" s="94">
        <f t="shared" si="253"/>
        <v>470647</v>
      </c>
      <c r="CX63" s="94">
        <f t="shared" si="253"/>
        <v>504419</v>
      </c>
      <c r="CY63" s="94">
        <f t="shared" si="253"/>
        <v>557223</v>
      </c>
      <c r="CZ63" s="94">
        <f t="shared" si="253"/>
        <v>647757</v>
      </c>
      <c r="DA63" s="94">
        <f t="shared" si="253"/>
        <v>671815</v>
      </c>
      <c r="DB63" s="94">
        <f t="shared" si="253"/>
        <v>632462</v>
      </c>
      <c r="DC63" s="94">
        <f t="shared" si="253"/>
        <v>710077</v>
      </c>
      <c r="DD63" s="94">
        <f t="shared" si="253"/>
        <v>568663</v>
      </c>
      <c r="DE63" s="94">
        <f t="shared" si="253"/>
        <v>524919</v>
      </c>
      <c r="DF63" s="107">
        <f t="shared" si="253"/>
        <v>527978</v>
      </c>
      <c r="DG63" s="94">
        <f t="shared" si="253"/>
        <v>472342</v>
      </c>
      <c r="DH63" s="94">
        <f t="shared" si="253"/>
        <v>504122</v>
      </c>
      <c r="DI63" s="94">
        <f t="shared" si="253"/>
        <v>500406</v>
      </c>
      <c r="DJ63" s="319">
        <f t="shared" si="253"/>
        <v>523545</v>
      </c>
      <c r="DK63" s="94">
        <f t="shared" si="253"/>
        <v>560251</v>
      </c>
      <c r="DL63" s="94">
        <f t="shared" ref="DL63:FK63" si="254">SUM(DL61:DL62)</f>
        <v>672482</v>
      </c>
      <c r="DM63" s="94">
        <f t="shared" si="254"/>
        <v>654050</v>
      </c>
      <c r="DN63" s="94">
        <f t="shared" si="254"/>
        <v>712098</v>
      </c>
      <c r="DO63" s="94">
        <f t="shared" si="254"/>
        <v>707060</v>
      </c>
      <c r="DP63" s="94">
        <f t="shared" si="254"/>
        <v>584028</v>
      </c>
      <c r="DQ63" s="94">
        <f t="shared" si="254"/>
        <v>510732</v>
      </c>
      <c r="DR63" s="94">
        <f t="shared" si="254"/>
        <v>474662</v>
      </c>
      <c r="DS63" s="94">
        <f t="shared" si="254"/>
        <v>484744</v>
      </c>
      <c r="DT63" s="94">
        <f t="shared" si="254"/>
        <v>472495</v>
      </c>
      <c r="DU63" s="94">
        <f t="shared" si="254"/>
        <v>504336</v>
      </c>
      <c r="DV63" s="358">
        <f t="shared" si="254"/>
        <v>581683</v>
      </c>
      <c r="DW63" s="358">
        <f t="shared" si="254"/>
        <v>608643</v>
      </c>
      <c r="DX63" s="358">
        <f t="shared" si="254"/>
        <v>683207</v>
      </c>
      <c r="DY63" s="358">
        <f t="shared" si="254"/>
        <v>703473</v>
      </c>
      <c r="DZ63" s="358">
        <f t="shared" si="254"/>
        <v>724029</v>
      </c>
      <c r="EA63" s="358">
        <f t="shared" si="254"/>
        <v>751727</v>
      </c>
      <c r="EB63" s="358">
        <f t="shared" si="254"/>
        <v>654921</v>
      </c>
      <c r="EC63" s="358">
        <f t="shared" si="254"/>
        <v>597368</v>
      </c>
      <c r="ED63" s="358">
        <f t="shared" si="254"/>
        <v>568327</v>
      </c>
      <c r="EE63" s="358">
        <f t="shared" si="254"/>
        <v>560143</v>
      </c>
      <c r="EF63" s="358">
        <f t="shared" si="254"/>
        <v>514431</v>
      </c>
      <c r="EG63" s="358">
        <f t="shared" si="254"/>
        <v>508223</v>
      </c>
      <c r="EH63" s="358">
        <f t="shared" si="254"/>
        <v>558125</v>
      </c>
      <c r="EI63" s="358">
        <f t="shared" si="254"/>
        <v>558441</v>
      </c>
      <c r="EJ63" s="358">
        <f t="shared" si="254"/>
        <v>686821</v>
      </c>
      <c r="EK63" s="358">
        <f t="shared" si="254"/>
        <v>720038</v>
      </c>
      <c r="EL63" s="358">
        <f t="shared" si="254"/>
        <v>719493</v>
      </c>
      <c r="EM63" s="358">
        <f t="shared" si="254"/>
        <v>736421</v>
      </c>
      <c r="EN63" s="358">
        <f t="shared" si="254"/>
        <v>664088</v>
      </c>
      <c r="EO63" s="358">
        <f t="shared" si="254"/>
        <v>590346</v>
      </c>
      <c r="EP63" s="358">
        <f t="shared" si="254"/>
        <v>582331</v>
      </c>
      <c r="EQ63" s="358">
        <f t="shared" si="254"/>
        <v>519939</v>
      </c>
      <c r="ER63" s="358">
        <f t="shared" si="254"/>
        <v>551905</v>
      </c>
      <c r="ES63" s="358">
        <f t="shared" si="254"/>
        <v>534594</v>
      </c>
      <c r="ET63" s="358">
        <f t="shared" si="254"/>
        <v>541613</v>
      </c>
      <c r="EU63" s="358">
        <f t="shared" si="254"/>
        <v>607032</v>
      </c>
      <c r="EV63" s="358">
        <f t="shared" si="254"/>
        <v>684426</v>
      </c>
      <c r="EW63" s="358">
        <f t="shared" si="254"/>
        <v>736647</v>
      </c>
      <c r="EX63" s="358">
        <f t="shared" si="254"/>
        <v>747863</v>
      </c>
      <c r="EY63" s="358">
        <f t="shared" si="254"/>
        <v>784586</v>
      </c>
      <c r="EZ63" s="358">
        <f t="shared" si="254"/>
        <v>684897</v>
      </c>
      <c r="FA63" s="358">
        <f t="shared" si="254"/>
        <v>606393</v>
      </c>
      <c r="FB63" s="358">
        <f t="shared" si="254"/>
        <v>577054</v>
      </c>
      <c r="FC63" s="358">
        <f t="shared" si="254"/>
        <v>595789</v>
      </c>
      <c r="FD63" s="358">
        <f t="shared" si="254"/>
        <v>543989</v>
      </c>
      <c r="FE63" s="358">
        <f t="shared" si="254"/>
        <v>538980</v>
      </c>
      <c r="FF63" s="358">
        <f t="shared" si="254"/>
        <v>577966</v>
      </c>
      <c r="FG63" s="358">
        <f t="shared" si="254"/>
        <v>606130</v>
      </c>
      <c r="FH63" s="358">
        <f t="shared" si="254"/>
        <v>693926</v>
      </c>
      <c r="FI63" s="358">
        <f t="shared" si="254"/>
        <v>727027</v>
      </c>
      <c r="FJ63" s="358">
        <f t="shared" si="254"/>
        <v>754586</v>
      </c>
      <c r="FK63" s="358">
        <f t="shared" si="254"/>
        <v>776648</v>
      </c>
    </row>
    <row r="64" spans="2:167" x14ac:dyDescent="0.25">
      <c r="B64" s="3" t="s">
        <v>10</v>
      </c>
      <c r="C64" s="26">
        <f t="shared" ref="C64:H64" si="255">SUM(C61)/C63</f>
        <v>0.9132445906730372</v>
      </c>
      <c r="D64" s="14">
        <f t="shared" si="255"/>
        <v>0.82094047062000552</v>
      </c>
      <c r="E64" s="14">
        <f t="shared" si="255"/>
        <v>0.80931878954965175</v>
      </c>
      <c r="F64" s="14">
        <f t="shared" si="255"/>
        <v>0.76716373951851791</v>
      </c>
      <c r="G64" s="14">
        <f t="shared" si="255"/>
        <v>0.7235020432201873</v>
      </c>
      <c r="H64" s="14">
        <f t="shared" si="255"/>
        <v>0.66970475010967345</v>
      </c>
      <c r="I64" s="14">
        <f t="shared" ref="I64:Q64" si="256">SUM(I61)/I63</f>
        <v>0.66671119942711643</v>
      </c>
      <c r="J64" s="14">
        <f t="shared" si="256"/>
        <v>0.67487409227429274</v>
      </c>
      <c r="K64" s="14">
        <f t="shared" si="256"/>
        <v>0.60051175469937268</v>
      </c>
      <c r="L64" s="14">
        <f t="shared" si="256"/>
        <v>0.57196387084463374</v>
      </c>
      <c r="M64" s="14">
        <f t="shared" si="256"/>
        <v>0.55278402736393162</v>
      </c>
      <c r="N64" s="23">
        <f t="shared" si="256"/>
        <v>0.51952471513126663</v>
      </c>
      <c r="O64" s="36">
        <f t="shared" si="256"/>
        <v>0.52438937675543074</v>
      </c>
      <c r="P64" s="14">
        <f t="shared" si="256"/>
        <v>0.49788894036388143</v>
      </c>
      <c r="Q64" s="14">
        <f t="shared" si="256"/>
        <v>0.49506533188205604</v>
      </c>
      <c r="R64" s="14">
        <f t="shared" ref="R64:W64" si="257">SUM(R61)/R63</f>
        <v>0.51959605845797141</v>
      </c>
      <c r="S64" s="14">
        <f t="shared" si="257"/>
        <v>0.50728004177707287</v>
      </c>
      <c r="T64" s="14">
        <f t="shared" si="257"/>
        <v>0.49946779879852332</v>
      </c>
      <c r="U64" s="14">
        <f t="shared" si="257"/>
        <v>0.48756699379063506</v>
      </c>
      <c r="V64" s="14">
        <f t="shared" si="257"/>
        <v>0.46772033359248005</v>
      </c>
      <c r="W64" s="14">
        <f t="shared" si="257"/>
        <v>0.43996890386110393</v>
      </c>
      <c r="X64" s="14">
        <f t="shared" ref="X64:AC64" si="258">SUM(X61)/X63</f>
        <v>0.39991467407122183</v>
      </c>
      <c r="Y64" s="14">
        <f t="shared" si="258"/>
        <v>0.38173674932657264</v>
      </c>
      <c r="Z64" s="23">
        <f t="shared" si="258"/>
        <v>0.3733345864004336</v>
      </c>
      <c r="AA64" s="14">
        <f t="shared" si="258"/>
        <v>0.36975693600784715</v>
      </c>
      <c r="AB64" s="14">
        <f t="shared" si="258"/>
        <v>0.36111340738827175</v>
      </c>
      <c r="AC64" s="14">
        <f t="shared" si="258"/>
        <v>0.34222791743614872</v>
      </c>
      <c r="AD64" s="14">
        <f t="shared" ref="AD64:AI64" si="259">SUM(AD61)/AD63</f>
        <v>0.32642771208393395</v>
      </c>
      <c r="AE64" s="14">
        <f t="shared" si="259"/>
        <v>0.31135218081648747</v>
      </c>
      <c r="AF64" s="14">
        <f t="shared" si="259"/>
        <v>0.31947031896632022</v>
      </c>
      <c r="AG64" s="14">
        <f t="shared" si="259"/>
        <v>0.30292589188737573</v>
      </c>
      <c r="AH64" s="14">
        <f t="shared" si="259"/>
        <v>0.28545098454539564</v>
      </c>
      <c r="AI64" s="14">
        <f t="shared" si="259"/>
        <v>0.26524711506335297</v>
      </c>
      <c r="AJ64" s="14">
        <f t="shared" ref="AJ64:AO64" si="260">SUM(AJ61)/AJ63</f>
        <v>0.24256183869385467</v>
      </c>
      <c r="AK64" s="14">
        <f t="shared" si="260"/>
        <v>0.23378290439571778</v>
      </c>
      <c r="AL64" s="14">
        <f t="shared" si="260"/>
        <v>0.22656030609379388</v>
      </c>
      <c r="AM64" s="78">
        <f t="shared" si="260"/>
        <v>0.22260822158139495</v>
      </c>
      <c r="AN64" s="14">
        <f t="shared" si="260"/>
        <v>0.21756840114396994</v>
      </c>
      <c r="AO64" s="14">
        <f t="shared" si="260"/>
        <v>0.20851902847386683</v>
      </c>
      <c r="AP64" s="14">
        <f t="shared" ref="AP64:AU64" si="261">SUM(AP61)/AP63</f>
        <v>0.20200517196680703</v>
      </c>
      <c r="AQ64" s="14">
        <f t="shared" si="261"/>
        <v>0.19826483819100657</v>
      </c>
      <c r="AR64" s="14">
        <f t="shared" si="261"/>
        <v>0.20537351154623681</v>
      </c>
      <c r="AS64" s="14">
        <f t="shared" si="261"/>
        <v>0.2021902911604353</v>
      </c>
      <c r="AT64" s="14">
        <f t="shared" si="261"/>
        <v>0.19863608559161627</v>
      </c>
      <c r="AU64" s="14">
        <f t="shared" si="261"/>
        <v>0.18613467095327016</v>
      </c>
      <c r="AV64" s="14">
        <f t="shared" ref="AV64:BJ64" si="262">SUM(AV61)/AV63</f>
        <v>0.18223690301419143</v>
      </c>
      <c r="AW64" s="14">
        <f t="shared" si="262"/>
        <v>0.17426654118417284</v>
      </c>
      <c r="AX64" s="14">
        <f t="shared" si="262"/>
        <v>0.17743371044350517</v>
      </c>
      <c r="AY64" s="78">
        <f t="shared" si="262"/>
        <v>0.18281268208227205</v>
      </c>
      <c r="AZ64" s="14">
        <f t="shared" si="262"/>
        <v>0.17647812156548628</v>
      </c>
      <c r="BA64" s="14">
        <f t="shared" si="262"/>
        <v>0.17399178919762814</v>
      </c>
      <c r="BB64" s="14">
        <f t="shared" si="262"/>
        <v>0.16640937322472804</v>
      </c>
      <c r="BC64" s="14">
        <f t="shared" si="262"/>
        <v>0.17062713057000478</v>
      </c>
      <c r="BD64" s="14">
        <f t="shared" si="262"/>
        <v>0.17135872334595187</v>
      </c>
      <c r="BE64" s="14">
        <f t="shared" si="262"/>
        <v>0.17057664166745642</v>
      </c>
      <c r="BF64" s="14">
        <f t="shared" si="262"/>
        <v>0.16028584486978512</v>
      </c>
      <c r="BG64" s="14">
        <f t="shared" si="262"/>
        <v>0.15228982642909542</v>
      </c>
      <c r="BH64" s="14">
        <f t="shared" si="262"/>
        <v>0.1064387241225954</v>
      </c>
      <c r="BI64" s="14">
        <f t="shared" si="262"/>
        <v>0.10451933891118545</v>
      </c>
      <c r="BJ64" s="23">
        <f t="shared" si="262"/>
        <v>0.10391567218511602</v>
      </c>
      <c r="BK64" s="14">
        <f t="shared" ref="BK64:BV64" si="263">SUM(BK61)/BK63</f>
        <v>0.14583108160271752</v>
      </c>
      <c r="BL64" s="14">
        <f t="shared" si="263"/>
        <v>0.13937431529844152</v>
      </c>
      <c r="BM64" s="14">
        <f t="shared" si="263"/>
        <v>0.13164817234282422</v>
      </c>
      <c r="BN64" s="14">
        <f t="shared" si="263"/>
        <v>0.12399852516087766</v>
      </c>
      <c r="BO64" s="14">
        <f t="shared" si="263"/>
        <v>0.1284971773474135</v>
      </c>
      <c r="BP64" s="14">
        <f t="shared" si="263"/>
        <v>0.12554366935270234</v>
      </c>
      <c r="BQ64" s="14">
        <f t="shared" si="263"/>
        <v>0.12880201000334482</v>
      </c>
      <c r="BR64" s="14">
        <f t="shared" si="263"/>
        <v>0.12430342652363495</v>
      </c>
      <c r="BS64" s="14">
        <f t="shared" si="263"/>
        <v>0.11529437239230692</v>
      </c>
      <c r="BT64" s="14">
        <f t="shared" si="263"/>
        <v>0.11000936501466978</v>
      </c>
      <c r="BU64" s="14">
        <f t="shared" si="263"/>
        <v>0.1038298770475676</v>
      </c>
      <c r="BV64" s="23">
        <f t="shared" si="263"/>
        <v>0.10200815113998887</v>
      </c>
      <c r="BW64" s="14">
        <f t="shared" ref="BW64:CB64" si="264">SUM(BW61)/BW63</f>
        <v>0.10557355812662994</v>
      </c>
      <c r="BX64" s="14">
        <f t="shared" si="264"/>
        <v>0.10168033586187783</v>
      </c>
      <c r="BY64" s="14">
        <f t="shared" si="264"/>
        <v>9.5743372451934899E-2</v>
      </c>
      <c r="BZ64" s="14">
        <f t="shared" si="264"/>
        <v>9.499665619911607E-2</v>
      </c>
      <c r="CA64" s="14">
        <f t="shared" si="264"/>
        <v>9.4776912978569369E-2</v>
      </c>
      <c r="CB64" s="14">
        <f t="shared" si="264"/>
        <v>9.9184748710347312E-2</v>
      </c>
      <c r="CC64" s="14">
        <f t="shared" ref="CC64:DK64" si="265">SUM(CC61)/CC63</f>
        <v>9.885304510125531E-2</v>
      </c>
      <c r="CD64" s="14">
        <f t="shared" si="265"/>
        <v>9.679209957694225E-2</v>
      </c>
      <c r="CE64" s="14">
        <f t="shared" si="265"/>
        <v>9.4420043608100176E-2</v>
      </c>
      <c r="CF64" s="14">
        <f t="shared" si="265"/>
        <v>8.8245495994912437E-2</v>
      </c>
      <c r="CG64" s="14">
        <f t="shared" si="265"/>
        <v>8.3325579132446773E-2</v>
      </c>
      <c r="CH64" s="23">
        <f t="shared" si="265"/>
        <v>8.0688823103407872E-2</v>
      </c>
      <c r="CI64" s="239">
        <f t="shared" si="265"/>
        <v>8.0257131715970001E-2</v>
      </c>
      <c r="CJ64" s="240">
        <f t="shared" si="265"/>
        <v>7.5845021067475024E-2</v>
      </c>
      <c r="CK64" s="240">
        <f t="shared" si="265"/>
        <v>7.2920165202116125E-2</v>
      </c>
      <c r="CL64" s="240">
        <f t="shared" si="265"/>
        <v>7.1987011365055573E-2</v>
      </c>
      <c r="CM64" s="240">
        <f t="shared" si="265"/>
        <v>7.1589553676115303E-2</v>
      </c>
      <c r="CN64" s="240">
        <f t="shared" si="265"/>
        <v>7.1729369264886808E-2</v>
      </c>
      <c r="CO64" s="240">
        <f t="shared" si="265"/>
        <v>7.362443733069246E-2</v>
      </c>
      <c r="CP64" s="240">
        <f t="shared" si="265"/>
        <v>7.0765734850538387E-2</v>
      </c>
      <c r="CQ64" s="240">
        <f t="shared" si="265"/>
        <v>6.493862084314346E-2</v>
      </c>
      <c r="CR64" s="240">
        <f t="shared" si="265"/>
        <v>5.9308640137954907E-2</v>
      </c>
      <c r="CS64" s="240">
        <f t="shared" si="265"/>
        <v>5.5698408750469858E-2</v>
      </c>
      <c r="CT64" s="241">
        <f t="shared" si="265"/>
        <v>5.5161808743106222E-2</v>
      </c>
      <c r="CU64" s="240">
        <f t="shared" si="265"/>
        <v>6.0529933264428008E-2</v>
      </c>
      <c r="CV64" s="240">
        <f t="shared" si="265"/>
        <v>5.5727890021173843E-2</v>
      </c>
      <c r="CW64" s="240">
        <f t="shared" si="265"/>
        <v>5.3906643407904437E-2</v>
      </c>
      <c r="CX64" s="240">
        <f t="shared" si="265"/>
        <v>4.9558006339967368E-2</v>
      </c>
      <c r="CY64" s="240">
        <f t="shared" si="265"/>
        <v>4.9418275986454256E-2</v>
      </c>
      <c r="CZ64" s="240">
        <f t="shared" si="265"/>
        <v>5.0897172859575429E-2</v>
      </c>
      <c r="DA64" s="240">
        <f t="shared" si="265"/>
        <v>5.2008365398212304E-2</v>
      </c>
      <c r="DB64" s="240">
        <f t="shared" si="265"/>
        <v>5.3913120472059983E-2</v>
      </c>
      <c r="DC64" s="240">
        <f t="shared" si="265"/>
        <v>4.9352394176969537E-2</v>
      </c>
      <c r="DD64" s="240">
        <f t="shared" si="265"/>
        <v>4.6531953019626739E-2</v>
      </c>
      <c r="DE64" s="240">
        <f t="shared" si="265"/>
        <v>4.37762778638228E-2</v>
      </c>
      <c r="DF64" s="241">
        <f t="shared" si="265"/>
        <v>4.3973423135054868E-2</v>
      </c>
      <c r="DG64" s="240">
        <f t="shared" si="265"/>
        <v>4.4626562956501858E-2</v>
      </c>
      <c r="DH64" s="240">
        <f t="shared" si="265"/>
        <v>4.5689337104907149E-2</v>
      </c>
      <c r="DI64" s="240">
        <f t="shared" si="265"/>
        <v>4.1562251451821124E-2</v>
      </c>
      <c r="DJ64" s="240">
        <f t="shared" si="265"/>
        <v>4.1320230352691743E-2</v>
      </c>
      <c r="DK64" s="240">
        <f t="shared" si="265"/>
        <v>4.1085156474508749E-2</v>
      </c>
      <c r="DL64" s="240">
        <f t="shared" ref="DL64:FK64" si="266">SUM(DL61)/DL63</f>
        <v>4.2859139724185924E-2</v>
      </c>
      <c r="DM64" s="240">
        <f t="shared" si="266"/>
        <v>4.3557831970032872E-2</v>
      </c>
      <c r="DN64" s="240">
        <f t="shared" si="266"/>
        <v>4.225682420116332E-2</v>
      </c>
      <c r="DO64" s="240">
        <f t="shared" si="266"/>
        <v>4.0863575934149861E-2</v>
      </c>
      <c r="DP64" s="240">
        <f t="shared" si="266"/>
        <v>3.9607690042258246E-2</v>
      </c>
      <c r="DQ64" s="240">
        <f t="shared" si="266"/>
        <v>3.739730426133471E-2</v>
      </c>
      <c r="DR64" s="240">
        <f t="shared" si="266"/>
        <v>3.6792496555443664E-2</v>
      </c>
      <c r="DS64" s="240">
        <f t="shared" si="266"/>
        <v>3.8216048058356579E-2</v>
      </c>
      <c r="DT64" s="240">
        <f t="shared" si="266"/>
        <v>3.616122921935682E-2</v>
      </c>
      <c r="DU64" s="240">
        <f t="shared" si="266"/>
        <v>3.5478331905713652E-2</v>
      </c>
      <c r="DV64" s="356">
        <f t="shared" si="266"/>
        <v>3.5232248492735735E-2</v>
      </c>
      <c r="DW64" s="356">
        <f t="shared" si="266"/>
        <v>3.5915963873732221E-2</v>
      </c>
      <c r="DX64" s="356">
        <f t="shared" si="266"/>
        <v>3.6390142372663047E-2</v>
      </c>
      <c r="DY64" s="356">
        <f t="shared" si="266"/>
        <v>3.8048368594103828E-2</v>
      </c>
      <c r="DZ64" s="356">
        <f t="shared" si="266"/>
        <v>3.8356198439565267E-2</v>
      </c>
      <c r="EA64" s="356">
        <f t="shared" si="266"/>
        <v>3.5872065257733191E-2</v>
      </c>
      <c r="EB64" s="356">
        <f t="shared" si="266"/>
        <v>3.4320169913623168E-2</v>
      </c>
      <c r="EC64" s="356">
        <f t="shared" si="266"/>
        <v>3.3046631222295134E-2</v>
      </c>
      <c r="ED64" s="356">
        <f t="shared" si="266"/>
        <v>3.2173379058183051E-2</v>
      </c>
      <c r="EE64" s="356">
        <f t="shared" si="266"/>
        <v>3.3000501657612431E-2</v>
      </c>
      <c r="EF64" s="356">
        <f t="shared" si="266"/>
        <v>3.0647453205580533E-2</v>
      </c>
      <c r="EG64" s="356">
        <f t="shared" si="266"/>
        <v>2.9447703075224853E-2</v>
      </c>
      <c r="EH64" s="356">
        <f t="shared" si="266"/>
        <v>2.9434266517357224E-2</v>
      </c>
      <c r="EI64" s="356">
        <f t="shared" si="266"/>
        <v>2.9317331642913037E-2</v>
      </c>
      <c r="EJ64" s="356">
        <f t="shared" si="266"/>
        <v>2.9544815898174343E-2</v>
      </c>
      <c r="EK64" s="356">
        <f t="shared" si="266"/>
        <v>3.051227851863374E-2</v>
      </c>
      <c r="EL64" s="356">
        <f t="shared" si="266"/>
        <v>3.0458948176007271E-2</v>
      </c>
      <c r="EM64" s="356">
        <f t="shared" si="266"/>
        <v>2.8931820249558336E-2</v>
      </c>
      <c r="EN64" s="356">
        <f t="shared" si="266"/>
        <v>2.7455698642348605E-2</v>
      </c>
      <c r="EO64" s="356">
        <f t="shared" si="266"/>
        <v>2.7385634864977488E-2</v>
      </c>
      <c r="EP64" s="356">
        <f t="shared" si="266"/>
        <v>2.6794039815843565E-2</v>
      </c>
      <c r="EQ64" s="356">
        <f t="shared" si="266"/>
        <v>2.9738103892956672E-2</v>
      </c>
      <c r="ER64" s="356">
        <f t="shared" si="266"/>
        <v>2.6256330346708219E-2</v>
      </c>
      <c r="ES64" s="356">
        <f t="shared" si="266"/>
        <v>2.5376266849235121E-2</v>
      </c>
      <c r="ET64" s="356">
        <f t="shared" si="266"/>
        <v>2.3775278658377846E-2</v>
      </c>
      <c r="EU64" s="356">
        <f t="shared" si="266"/>
        <v>2.3532532057618051E-2</v>
      </c>
      <c r="EV64" s="356">
        <f t="shared" si="266"/>
        <v>2.4269972210290081E-2</v>
      </c>
      <c r="EW64" s="356">
        <f t="shared" si="266"/>
        <v>2.5139585174445835E-2</v>
      </c>
      <c r="EX64" s="356">
        <f t="shared" si="266"/>
        <v>2.4979173993097667E-2</v>
      </c>
      <c r="EY64" s="356">
        <f t="shared" si="266"/>
        <v>2.4061097190110452E-2</v>
      </c>
      <c r="EZ64" s="356">
        <f t="shared" si="266"/>
        <v>2.3235610610062536E-2</v>
      </c>
      <c r="FA64" s="356">
        <f t="shared" si="266"/>
        <v>2.2533241643620555E-2</v>
      </c>
      <c r="FB64" s="356">
        <f t="shared" si="266"/>
        <v>2.215737175377001E-2</v>
      </c>
      <c r="FC64" s="356">
        <f t="shared" si="266"/>
        <v>2.4542245660796019E-2</v>
      </c>
      <c r="FD64" s="356">
        <f t="shared" si="266"/>
        <v>2.3430620839759629E-2</v>
      </c>
      <c r="FE64" s="356">
        <f t="shared" si="266"/>
        <v>2.2909940999666034E-2</v>
      </c>
      <c r="FF64" s="356">
        <f t="shared" si="266"/>
        <v>2.0293581283328085E-2</v>
      </c>
      <c r="FG64" s="356">
        <f t="shared" si="266"/>
        <v>2.012769537887912E-2</v>
      </c>
      <c r="FH64" s="356">
        <f t="shared" si="266"/>
        <v>2.0232704928191191E-2</v>
      </c>
      <c r="FI64" s="356">
        <f t="shared" si="266"/>
        <v>2.0568699649394038E-2</v>
      </c>
      <c r="FJ64" s="356">
        <f t="shared" si="266"/>
        <v>2.0643107611325946E-2</v>
      </c>
      <c r="FK64" s="356">
        <f t="shared" si="266"/>
        <v>1.9414200512973701E-2</v>
      </c>
    </row>
    <row r="65" spans="2:167" ht="13.8" thickBot="1" x14ac:dyDescent="0.3">
      <c r="B65" s="4" t="s">
        <v>11</v>
      </c>
      <c r="C65" s="27">
        <f t="shared" ref="C65:H65" si="267">SUM(C62/C63)</f>
        <v>8.6755409326962726E-2</v>
      </c>
      <c r="D65" s="15">
        <f t="shared" si="267"/>
        <v>0.17905952937999453</v>
      </c>
      <c r="E65" s="15">
        <f t="shared" si="267"/>
        <v>0.1906812104503483</v>
      </c>
      <c r="F65" s="15">
        <f t="shared" si="267"/>
        <v>0.23283626048148212</v>
      </c>
      <c r="G65" s="15">
        <f t="shared" si="267"/>
        <v>0.2764979567798127</v>
      </c>
      <c r="H65" s="15">
        <f t="shared" si="267"/>
        <v>0.33029524989032655</v>
      </c>
      <c r="I65" s="15">
        <f t="shared" ref="I65:Q65" si="268">SUM(I62/I63)</f>
        <v>0.33328880057288357</v>
      </c>
      <c r="J65" s="15">
        <f t="shared" si="268"/>
        <v>0.32512590772570726</v>
      </c>
      <c r="K65" s="15">
        <f t="shared" si="268"/>
        <v>0.39948824530062726</v>
      </c>
      <c r="L65" s="15">
        <f t="shared" si="268"/>
        <v>0.42803612915536626</v>
      </c>
      <c r="M65" s="15">
        <f t="shared" si="268"/>
        <v>0.44721597263606833</v>
      </c>
      <c r="N65" s="24">
        <f t="shared" si="268"/>
        <v>0.48047528486873337</v>
      </c>
      <c r="O65" s="37">
        <f t="shared" si="268"/>
        <v>0.47561062324456926</v>
      </c>
      <c r="P65" s="15">
        <f t="shared" si="268"/>
        <v>0.50211105963611857</v>
      </c>
      <c r="Q65" s="15">
        <f t="shared" si="268"/>
        <v>0.50493466811794396</v>
      </c>
      <c r="R65" s="15">
        <f t="shared" ref="R65:W65" si="269">SUM(R62/R63)</f>
        <v>0.48040394154202853</v>
      </c>
      <c r="S65" s="15">
        <f t="shared" si="269"/>
        <v>0.49271995822292708</v>
      </c>
      <c r="T65" s="15">
        <f t="shared" si="269"/>
        <v>0.50053220120147668</v>
      </c>
      <c r="U65" s="15">
        <f t="shared" si="269"/>
        <v>0.51243300620936494</v>
      </c>
      <c r="V65" s="15">
        <f t="shared" si="269"/>
        <v>0.53227966640752</v>
      </c>
      <c r="W65" s="15">
        <f t="shared" si="269"/>
        <v>0.56003109613889612</v>
      </c>
      <c r="X65" s="15">
        <f t="shared" ref="X65:AC65" si="270">SUM(X62/X63)</f>
        <v>0.60008532592877817</v>
      </c>
      <c r="Y65" s="15">
        <f t="shared" si="270"/>
        <v>0.61826325067342736</v>
      </c>
      <c r="Z65" s="24">
        <f t="shared" si="270"/>
        <v>0.6266654135995664</v>
      </c>
      <c r="AA65" s="15">
        <f t="shared" si="270"/>
        <v>0.6302430639921528</v>
      </c>
      <c r="AB65" s="15">
        <f t="shared" si="270"/>
        <v>0.6388865926117282</v>
      </c>
      <c r="AC65" s="15">
        <f t="shared" si="270"/>
        <v>0.65777208256385133</v>
      </c>
      <c r="AD65" s="15">
        <f t="shared" ref="AD65:AI65" si="271">SUM(AD62/AD63)</f>
        <v>0.67357228791606605</v>
      </c>
      <c r="AE65" s="15">
        <f t="shared" si="271"/>
        <v>0.68864781918351259</v>
      </c>
      <c r="AF65" s="15">
        <f t="shared" si="271"/>
        <v>0.68052968103367972</v>
      </c>
      <c r="AG65" s="15">
        <f t="shared" si="271"/>
        <v>0.69707410811262427</v>
      </c>
      <c r="AH65" s="15">
        <f t="shared" si="271"/>
        <v>0.71454901545460436</v>
      </c>
      <c r="AI65" s="15">
        <f t="shared" si="271"/>
        <v>0.73475288493664703</v>
      </c>
      <c r="AJ65" s="15">
        <f t="shared" ref="AJ65:AO65" si="272">SUM(AJ62/AJ63)</f>
        <v>0.75743816130614527</v>
      </c>
      <c r="AK65" s="15">
        <f t="shared" si="272"/>
        <v>0.76621709560428219</v>
      </c>
      <c r="AL65" s="15">
        <f t="shared" si="272"/>
        <v>0.77343969390620615</v>
      </c>
      <c r="AM65" s="79">
        <f t="shared" si="272"/>
        <v>0.77739177841860507</v>
      </c>
      <c r="AN65" s="15">
        <f t="shared" si="272"/>
        <v>0.78243159885603009</v>
      </c>
      <c r="AO65" s="15">
        <f t="shared" si="272"/>
        <v>0.79148097152613317</v>
      </c>
      <c r="AP65" s="15">
        <f t="shared" ref="AP65:AU65" si="273">SUM(AP62/AP63)</f>
        <v>0.79799482803319299</v>
      </c>
      <c r="AQ65" s="15">
        <f t="shared" si="273"/>
        <v>0.8017351618089934</v>
      </c>
      <c r="AR65" s="15">
        <f t="shared" si="273"/>
        <v>0.79462648845376316</v>
      </c>
      <c r="AS65" s="15">
        <f t="shared" si="273"/>
        <v>0.7978097088395647</v>
      </c>
      <c r="AT65" s="15">
        <f t="shared" si="273"/>
        <v>0.80136391440838373</v>
      </c>
      <c r="AU65" s="15">
        <f t="shared" si="273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274">SUM(AY62/AY63)</f>
        <v>0.81718731791772792</v>
      </c>
      <c r="AZ65" s="15">
        <f t="shared" si="274"/>
        <v>0.82352187843451374</v>
      </c>
      <c r="BA65" s="15">
        <f t="shared" si="274"/>
        <v>0.82600821080237186</v>
      </c>
      <c r="BB65" s="15">
        <f t="shared" si="274"/>
        <v>0.83359062677527196</v>
      </c>
      <c r="BC65" s="15">
        <f t="shared" si="274"/>
        <v>0.82937286942999522</v>
      </c>
      <c r="BD65" s="15">
        <f t="shared" si="274"/>
        <v>0.82864127665404808</v>
      </c>
      <c r="BE65" s="15">
        <f t="shared" si="274"/>
        <v>0.82942335833254355</v>
      </c>
      <c r="BF65" s="15">
        <f t="shared" si="274"/>
        <v>0.83971415513021486</v>
      </c>
      <c r="BG65" s="15">
        <f t="shared" si="274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275">SUM(BK62/BK63)</f>
        <v>0.85416891839728248</v>
      </c>
      <c r="BL65" s="15">
        <f t="shared" si="275"/>
        <v>0.86062568470155842</v>
      </c>
      <c r="BM65" s="15">
        <f t="shared" si="275"/>
        <v>0.86835182765717578</v>
      </c>
      <c r="BN65" s="15">
        <f t="shared" si="275"/>
        <v>0.87600147483912238</v>
      </c>
      <c r="BO65" s="15">
        <f t="shared" si="275"/>
        <v>0.8715028226525865</v>
      </c>
      <c r="BP65" s="15">
        <f t="shared" si="275"/>
        <v>0.87445633064729766</v>
      </c>
      <c r="BQ65" s="15">
        <f t="shared" si="275"/>
        <v>0.87119798999665521</v>
      </c>
      <c r="BR65" s="15">
        <f t="shared" si="275"/>
        <v>0.87569657347636509</v>
      </c>
      <c r="BS65" s="15">
        <f t="shared" si="275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276">SUM(BW62/BW63)</f>
        <v>0.89442644187337006</v>
      </c>
      <c r="BX65" s="15">
        <f t="shared" si="276"/>
        <v>0.89831966413812214</v>
      </c>
      <c r="BY65" s="15">
        <f t="shared" si="276"/>
        <v>0.90425662754806513</v>
      </c>
      <c r="BZ65" s="15">
        <f t="shared" si="276"/>
        <v>0.90500334380088387</v>
      </c>
      <c r="CA65" s="15">
        <f t="shared" si="276"/>
        <v>0.90522308702143062</v>
      </c>
      <c r="CB65" s="15">
        <f t="shared" si="276"/>
        <v>0.90081525128965267</v>
      </c>
      <c r="CC65" s="15">
        <f t="shared" ref="CC65:DK65" si="277">SUM(CC62/CC63)</f>
        <v>0.90114695489874475</v>
      </c>
      <c r="CD65" s="15">
        <f t="shared" si="277"/>
        <v>0.90320790042305776</v>
      </c>
      <c r="CE65" s="15">
        <f t="shared" si="277"/>
        <v>0.90557995639189981</v>
      </c>
      <c r="CF65" s="15">
        <f t="shared" si="277"/>
        <v>0.91175450400508751</v>
      </c>
      <c r="CG65" s="15">
        <f t="shared" si="277"/>
        <v>0.91667442086755335</v>
      </c>
      <c r="CH65" s="24">
        <f t="shared" si="277"/>
        <v>0.91931117689659214</v>
      </c>
      <c r="CI65" s="244">
        <f t="shared" si="277"/>
        <v>0.91974286828402996</v>
      </c>
      <c r="CJ65" s="245">
        <f t="shared" si="277"/>
        <v>0.92415497893252496</v>
      </c>
      <c r="CK65" s="245">
        <f t="shared" si="277"/>
        <v>0.92707983479788392</v>
      </c>
      <c r="CL65" s="245">
        <f t="shared" si="277"/>
        <v>0.92801298863494441</v>
      </c>
      <c r="CM65" s="245">
        <f t="shared" si="277"/>
        <v>0.9284104463238847</v>
      </c>
      <c r="CN65" s="245">
        <f t="shared" si="277"/>
        <v>0.92827063073511318</v>
      </c>
      <c r="CO65" s="245">
        <f t="shared" si="277"/>
        <v>0.92637556266930754</v>
      </c>
      <c r="CP65" s="245">
        <f t="shared" si="277"/>
        <v>0.92923426514946161</v>
      </c>
      <c r="CQ65" s="245">
        <f t="shared" si="277"/>
        <v>0.9350613791568565</v>
      </c>
      <c r="CR65" s="245">
        <f t="shared" si="277"/>
        <v>0.94069135986204511</v>
      </c>
      <c r="CS65" s="245">
        <f t="shared" si="277"/>
        <v>0.94430159124953017</v>
      </c>
      <c r="CT65" s="246">
        <f t="shared" si="277"/>
        <v>0.94483819125689383</v>
      </c>
      <c r="CU65" s="245">
        <f t="shared" si="277"/>
        <v>0.93947006673557198</v>
      </c>
      <c r="CV65" s="245">
        <f t="shared" si="277"/>
        <v>0.94427210997882616</v>
      </c>
      <c r="CW65" s="245">
        <f t="shared" si="277"/>
        <v>0.94609335659209559</v>
      </c>
      <c r="CX65" s="245">
        <f t="shared" si="277"/>
        <v>0.95044199366003268</v>
      </c>
      <c r="CY65" s="245">
        <f t="shared" si="277"/>
        <v>0.95058172401354579</v>
      </c>
      <c r="CZ65" s="245">
        <f t="shared" si="277"/>
        <v>0.9491028271404246</v>
      </c>
      <c r="DA65" s="245">
        <f t="shared" si="277"/>
        <v>0.9479916346017877</v>
      </c>
      <c r="DB65" s="245">
        <f t="shared" si="277"/>
        <v>0.94608687952794002</v>
      </c>
      <c r="DC65" s="245">
        <f t="shared" si="277"/>
        <v>0.95064760582303043</v>
      </c>
      <c r="DD65" s="245">
        <f t="shared" si="277"/>
        <v>0.95346804698037324</v>
      </c>
      <c r="DE65" s="245">
        <f t="shared" si="277"/>
        <v>0.95622372213617723</v>
      </c>
      <c r="DF65" s="246">
        <f t="shared" si="277"/>
        <v>0.95602657686494508</v>
      </c>
      <c r="DG65" s="245">
        <f t="shared" si="277"/>
        <v>0.9553734370434982</v>
      </c>
      <c r="DH65" s="245">
        <f t="shared" si="277"/>
        <v>0.95431066289509281</v>
      </c>
      <c r="DI65" s="245">
        <f t="shared" si="277"/>
        <v>0.95843774854817887</v>
      </c>
      <c r="DJ65" s="245">
        <f t="shared" si="277"/>
        <v>0.95867976964730828</v>
      </c>
      <c r="DK65" s="245">
        <f t="shared" si="277"/>
        <v>0.95891484352549128</v>
      </c>
      <c r="DL65" s="245">
        <f t="shared" ref="DL65:DU65" si="278">SUM(DL62/DL63)</f>
        <v>0.95714086027581402</v>
      </c>
      <c r="DM65" s="245">
        <f t="shared" si="278"/>
        <v>0.95644216802996718</v>
      </c>
      <c r="DN65" s="245">
        <f t="shared" si="278"/>
        <v>0.95774317579883672</v>
      </c>
      <c r="DO65" s="245">
        <f t="shared" si="278"/>
        <v>0.95913642406585009</v>
      </c>
      <c r="DP65" s="245">
        <f t="shared" si="278"/>
        <v>0.96039230995774172</v>
      </c>
      <c r="DQ65" s="245">
        <f t="shared" si="278"/>
        <v>0.9626026957386653</v>
      </c>
      <c r="DR65" s="245">
        <f t="shared" si="278"/>
        <v>0.9632075034445563</v>
      </c>
      <c r="DS65" s="245">
        <f t="shared" si="278"/>
        <v>0.96178395194164346</v>
      </c>
      <c r="DT65" s="245">
        <f t="shared" si="278"/>
        <v>0.96383877078064317</v>
      </c>
      <c r="DU65" s="245">
        <f t="shared" si="278"/>
        <v>0.9645216680942863</v>
      </c>
      <c r="DV65" s="357">
        <f t="shared" ref="DV65:FK65" si="279">SUM(DV62/DV63)</f>
        <v>0.96476775150726424</v>
      </c>
      <c r="DW65" s="357">
        <f t="shared" si="279"/>
        <v>0.96408403612626781</v>
      </c>
      <c r="DX65" s="357">
        <f t="shared" si="279"/>
        <v>0.96360985762733697</v>
      </c>
      <c r="DY65" s="357">
        <f t="shared" si="279"/>
        <v>0.96195163140589612</v>
      </c>
      <c r="DZ65" s="357">
        <f t="shared" si="279"/>
        <v>0.96164380156043472</v>
      </c>
      <c r="EA65" s="357">
        <f t="shared" si="279"/>
        <v>0.96412793474226677</v>
      </c>
      <c r="EB65" s="357">
        <f t="shared" si="279"/>
        <v>0.96567983008637681</v>
      </c>
      <c r="EC65" s="357">
        <f t="shared" si="279"/>
        <v>0.96695336877770488</v>
      </c>
      <c r="ED65" s="357">
        <f t="shared" si="279"/>
        <v>0.96782662094181693</v>
      </c>
      <c r="EE65" s="357">
        <f t="shared" si="279"/>
        <v>0.96699949834238752</v>
      </c>
      <c r="EF65" s="357">
        <f t="shared" si="279"/>
        <v>0.96935254679441951</v>
      </c>
      <c r="EG65" s="357">
        <f t="shared" si="279"/>
        <v>0.97055229692477518</v>
      </c>
      <c r="EH65" s="357">
        <f t="shared" si="279"/>
        <v>0.97056573348264275</v>
      </c>
      <c r="EI65" s="357">
        <f t="shared" si="279"/>
        <v>0.97068266835708694</v>
      </c>
      <c r="EJ65" s="357">
        <f t="shared" si="279"/>
        <v>0.97045518410182563</v>
      </c>
      <c r="EK65" s="357">
        <f t="shared" si="279"/>
        <v>0.9694877214813663</v>
      </c>
      <c r="EL65" s="357">
        <f t="shared" si="279"/>
        <v>0.96954105182399275</v>
      </c>
      <c r="EM65" s="357">
        <f t="shared" si="279"/>
        <v>0.97106817975044168</v>
      </c>
      <c r="EN65" s="357">
        <f t="shared" si="279"/>
        <v>0.97254430135765135</v>
      </c>
      <c r="EO65" s="357">
        <f t="shared" si="279"/>
        <v>0.97261436513502253</v>
      </c>
      <c r="EP65" s="357">
        <f t="shared" si="279"/>
        <v>0.97320596018415639</v>
      </c>
      <c r="EQ65" s="357">
        <f t="shared" si="279"/>
        <v>0.97026189610704328</v>
      </c>
      <c r="ER65" s="357">
        <f t="shared" si="279"/>
        <v>0.97374366965329173</v>
      </c>
      <c r="ES65" s="357">
        <f t="shared" si="279"/>
        <v>0.97462373315076489</v>
      </c>
      <c r="ET65" s="357">
        <f t="shared" si="279"/>
        <v>0.97622472134162219</v>
      </c>
      <c r="EU65" s="357">
        <f t="shared" si="279"/>
        <v>0.97646746794238193</v>
      </c>
      <c r="EV65" s="357">
        <f t="shared" si="279"/>
        <v>0.97573002778970996</v>
      </c>
      <c r="EW65" s="357">
        <f t="shared" si="279"/>
        <v>0.97486041482555419</v>
      </c>
      <c r="EX65" s="357">
        <f t="shared" si="279"/>
        <v>0.97502082600690232</v>
      </c>
      <c r="EY65" s="357">
        <f t="shared" si="279"/>
        <v>0.9759389028098896</v>
      </c>
      <c r="EZ65" s="357">
        <f t="shared" si="279"/>
        <v>0.97676438938993748</v>
      </c>
      <c r="FA65" s="357">
        <f t="shared" si="279"/>
        <v>0.97746675835637942</v>
      </c>
      <c r="FB65" s="357">
        <f t="shared" si="279"/>
        <v>0.97784262824623003</v>
      </c>
      <c r="FC65" s="357">
        <f t="shared" si="279"/>
        <v>0.97545775433920401</v>
      </c>
      <c r="FD65" s="357">
        <f t="shared" si="279"/>
        <v>0.97656937916024034</v>
      </c>
      <c r="FE65" s="357">
        <f t="shared" si="279"/>
        <v>0.97709005900033397</v>
      </c>
      <c r="FF65" s="357">
        <f t="shared" si="279"/>
        <v>0.97970641871667197</v>
      </c>
      <c r="FG65" s="357">
        <f t="shared" si="279"/>
        <v>0.97987230462112085</v>
      </c>
      <c r="FH65" s="357">
        <f t="shared" si="279"/>
        <v>0.97976729507180882</v>
      </c>
      <c r="FI65" s="357">
        <f t="shared" si="279"/>
        <v>0.97943130035060599</v>
      </c>
      <c r="FJ65" s="357">
        <f t="shared" si="279"/>
        <v>0.97935689238867407</v>
      </c>
      <c r="FK65" s="357">
        <f t="shared" si="279"/>
        <v>0.98058579948702629</v>
      </c>
    </row>
    <row r="66" spans="2:167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67" x14ac:dyDescent="0.25">
      <c r="B67" s="3" t="s">
        <v>22</v>
      </c>
      <c r="C67" s="69">
        <f t="shared" ref="C67:BJ67" si="280">SUM(1000*(C63))/C18</f>
        <v>3637.9873325730641</v>
      </c>
      <c r="D67" s="69">
        <f t="shared" si="280"/>
        <v>3961.5486691765532</v>
      </c>
      <c r="E67" s="69">
        <f t="shared" si="280"/>
        <v>4385.8582397146311</v>
      </c>
      <c r="F67" s="69">
        <f t="shared" si="280"/>
        <v>4999.3968166254926</v>
      </c>
      <c r="G67" s="69">
        <f t="shared" si="280"/>
        <v>5390.5308029917696</v>
      </c>
      <c r="H67" s="69">
        <f t="shared" si="280"/>
        <v>5709.1018480099583</v>
      </c>
      <c r="I67" s="69">
        <f t="shared" si="280"/>
        <v>5460.6096716305137</v>
      </c>
      <c r="J67" s="69">
        <f t="shared" si="280"/>
        <v>5782.8914872839096</v>
      </c>
      <c r="K67" s="69">
        <f t="shared" si="280"/>
        <v>6070.1735030891532</v>
      </c>
      <c r="L67" s="69">
        <f t="shared" si="280"/>
        <v>5519.7438662546811</v>
      </c>
      <c r="M67" s="69">
        <f t="shared" si="280"/>
        <v>4382.8664387792924</v>
      </c>
      <c r="N67" s="69">
        <f t="shared" si="280"/>
        <v>4244.9577765955273</v>
      </c>
      <c r="O67" s="69">
        <f t="shared" si="280"/>
        <v>4251.3201772202119</v>
      </c>
      <c r="P67" s="69">
        <f t="shared" si="280"/>
        <v>3993.1888414723876</v>
      </c>
      <c r="Q67" s="69">
        <f t="shared" si="280"/>
        <v>4012.5933977692257</v>
      </c>
      <c r="R67" s="69">
        <f t="shared" si="280"/>
        <v>4235.1852224480353</v>
      </c>
      <c r="S67" s="69">
        <f t="shared" si="280"/>
        <v>5192.1589893451428</v>
      </c>
      <c r="T67" s="69">
        <f t="shared" si="280"/>
        <v>5813.468426771844</v>
      </c>
      <c r="U67" s="69">
        <f t="shared" si="280"/>
        <v>5682.6758802363202</v>
      </c>
      <c r="V67" s="69">
        <f t="shared" si="280"/>
        <v>5671.7375182891392</v>
      </c>
      <c r="W67" s="69">
        <f t="shared" si="280"/>
        <v>5793.7143429086182</v>
      </c>
      <c r="X67" s="69">
        <f t="shared" si="280"/>
        <v>5057.6741974710394</v>
      </c>
      <c r="Y67" s="69">
        <f t="shared" si="280"/>
        <v>4687.5645563743983</v>
      </c>
      <c r="Z67" s="89">
        <f t="shared" si="280"/>
        <v>4551.7707918822125</v>
      </c>
      <c r="AA67" s="69">
        <f t="shared" si="280"/>
        <v>4336.5496248743893</v>
      </c>
      <c r="AB67" s="69">
        <f t="shared" si="280"/>
        <v>3955.9743285778522</v>
      </c>
      <c r="AC67" s="69">
        <f t="shared" si="280"/>
        <v>4214.1886526074295</v>
      </c>
      <c r="AD67" s="69">
        <f t="shared" si="280"/>
        <v>4522.1640591302985</v>
      </c>
      <c r="AE67" s="69">
        <f t="shared" si="280"/>
        <v>4822.944719692453</v>
      </c>
      <c r="AF67" s="69">
        <f t="shared" si="280"/>
        <v>5638.5361370073715</v>
      </c>
      <c r="AG67" s="69">
        <f t="shared" si="280"/>
        <v>5829.7776998460849</v>
      </c>
      <c r="AH67" s="69">
        <f t="shared" si="280"/>
        <v>5879.3238043902529</v>
      </c>
      <c r="AI67" s="69">
        <f t="shared" si="280"/>
        <v>5990.0317521408642</v>
      </c>
      <c r="AJ67" s="69">
        <f t="shared" si="280"/>
        <v>5608.347087950955</v>
      </c>
      <c r="AK67" s="69">
        <f t="shared" si="280"/>
        <v>5110.0094285105997</v>
      </c>
      <c r="AL67" s="69">
        <f t="shared" si="280"/>
        <v>4783.0256986054128</v>
      </c>
      <c r="AM67" s="88">
        <f t="shared" si="280"/>
        <v>4650.2702032958132</v>
      </c>
      <c r="AN67" s="69">
        <f t="shared" si="280"/>
        <v>4145.5471490764612</v>
      </c>
      <c r="AO67" s="69">
        <f t="shared" si="280"/>
        <v>4364.83133966691</v>
      </c>
      <c r="AP67" s="69">
        <f t="shared" si="280"/>
        <v>4662.7286856353421</v>
      </c>
      <c r="AQ67" s="69">
        <f t="shared" si="280"/>
        <v>5046.3322394749475</v>
      </c>
      <c r="AR67" s="69">
        <f t="shared" si="280"/>
        <v>5980.2959895420845</v>
      </c>
      <c r="AS67" s="69">
        <f t="shared" si="280"/>
        <v>6122.9768597857346</v>
      </c>
      <c r="AT67" s="69">
        <f t="shared" si="280"/>
        <v>6095.4658974990325</v>
      </c>
      <c r="AU67" s="69">
        <f t="shared" si="280"/>
        <v>6528.1921142910851</v>
      </c>
      <c r="AV67" s="69">
        <f t="shared" si="280"/>
        <v>5724.9186037707277</v>
      </c>
      <c r="AW67" s="69">
        <f t="shared" si="280"/>
        <v>4878.1899657674385</v>
      </c>
      <c r="AX67" s="69">
        <f>SUM(1000*(AX63))/AX18</f>
        <v>4746.8263185294945</v>
      </c>
      <c r="AY67" s="88">
        <f t="shared" si="280"/>
        <v>4568.6362123876979</v>
      </c>
      <c r="AZ67" s="69">
        <f t="shared" si="280"/>
        <v>4288.507434368853</v>
      </c>
      <c r="BA67" s="69">
        <f t="shared" si="280"/>
        <v>4606.3030011427199</v>
      </c>
      <c r="BB67" s="69">
        <f t="shared" si="280"/>
        <v>4766.5059440524246</v>
      </c>
      <c r="BC67" s="69">
        <f t="shared" si="280"/>
        <v>5604.6999504794494</v>
      </c>
      <c r="BD67" s="69">
        <f t="shared" si="280"/>
        <v>5895.1872725457633</v>
      </c>
      <c r="BE67" s="69">
        <f t="shared" si="280"/>
        <v>6129.9638633700606</v>
      </c>
      <c r="BF67" s="69">
        <f t="shared" si="280"/>
        <v>6111.5471632439958</v>
      </c>
      <c r="BG67" s="69">
        <f t="shared" si="280"/>
        <v>6478.5451974627367</v>
      </c>
      <c r="BH67" s="69">
        <f t="shared" si="280"/>
        <v>7624.0837507982051</v>
      </c>
      <c r="BI67" s="69">
        <f t="shared" si="280"/>
        <v>6764.9464268160818</v>
      </c>
      <c r="BJ67" s="89">
        <f t="shared" si="280"/>
        <v>6605.8863505672016</v>
      </c>
      <c r="BK67" s="69">
        <f t="shared" ref="BK67:BV67" si="281">SUM(1000*(BK63))/BK18</f>
        <v>4807.7351347338727</v>
      </c>
      <c r="BL67" s="69">
        <f t="shared" si="281"/>
        <v>4500.9643105676505</v>
      </c>
      <c r="BM67" s="69">
        <f t="shared" si="281"/>
        <v>4556.1735952165509</v>
      </c>
      <c r="BN67" s="69">
        <f t="shared" si="281"/>
        <v>4844.0034733871444</v>
      </c>
      <c r="BO67" s="69">
        <f t="shared" si="281"/>
        <v>5257.9494667905656</v>
      </c>
      <c r="BP67" s="69">
        <f t="shared" si="281"/>
        <v>5766.8185100827732</v>
      </c>
      <c r="BQ67" s="69">
        <f t="shared" si="281"/>
        <v>5937.5837128315025</v>
      </c>
      <c r="BR67" s="69">
        <f t="shared" si="281"/>
        <v>5825.0653412742622</v>
      </c>
      <c r="BS67" s="69">
        <f t="shared" si="281"/>
        <v>6260.1614502195152</v>
      </c>
      <c r="BT67" s="69">
        <f t="shared" si="281"/>
        <v>5889.7399717798835</v>
      </c>
      <c r="BU67" s="69">
        <f t="shared" si="281"/>
        <v>5129.6736367890335</v>
      </c>
      <c r="BV67" s="89">
        <f t="shared" si="281"/>
        <v>5012.3963911098072</v>
      </c>
      <c r="BW67" s="69">
        <f t="shared" ref="BW67:CB67" si="282">SUM(1000*(BW63))/BW18</f>
        <v>4840.8067843227136</v>
      </c>
      <c r="BX67" s="69">
        <f t="shared" si="282"/>
        <v>4472.422943083011</v>
      </c>
      <c r="BY67" s="69">
        <f t="shared" si="282"/>
        <v>4611.5593611065369</v>
      </c>
      <c r="BZ67" s="69">
        <f t="shared" si="282"/>
        <v>5036.8607492974761</v>
      </c>
      <c r="CA67" s="69">
        <f t="shared" si="282"/>
        <v>5270.2976532763769</v>
      </c>
      <c r="CB67" s="69">
        <f t="shared" si="282"/>
        <v>6224.7974201328307</v>
      </c>
      <c r="CC67" s="69">
        <f t="shared" ref="CC67:CK67" si="283">SUM(1000*(CC63))/CC18</f>
        <v>6130.2760999288312</v>
      </c>
      <c r="CD67" s="69">
        <f t="shared" si="283"/>
        <v>5813.6320956817417</v>
      </c>
      <c r="CE67" s="69">
        <f t="shared" si="283"/>
        <v>6121.9438658041881</v>
      </c>
      <c r="CF67" s="69">
        <f t="shared" si="283"/>
        <v>5420.7822462214845</v>
      </c>
      <c r="CG67" s="69">
        <f t="shared" si="283"/>
        <v>4807.5715863017658</v>
      </c>
      <c r="CH67" s="89">
        <f t="shared" si="283"/>
        <v>4659.6558035714279</v>
      </c>
      <c r="CI67" s="254">
        <f t="shared" si="283"/>
        <v>4802.9010787238922</v>
      </c>
      <c r="CJ67" s="230">
        <f t="shared" si="283"/>
        <v>4346.8957037200171</v>
      </c>
      <c r="CK67" s="230">
        <f t="shared" si="283"/>
        <v>4512.2616554612587</v>
      </c>
      <c r="CL67" s="230">
        <f t="shared" ref="CL67:CQ67" si="284">SUM(1000*(CL63))/CL18</f>
        <v>4773.1087042250938</v>
      </c>
      <c r="CM67" s="230">
        <f t="shared" si="284"/>
        <v>5424.0236057401535</v>
      </c>
      <c r="CN67" s="230">
        <f t="shared" si="284"/>
        <v>5830.2722953216371</v>
      </c>
      <c r="CO67" s="230">
        <f t="shared" si="284"/>
        <v>6321.0392890808753</v>
      </c>
      <c r="CP67" s="230">
        <f t="shared" si="284"/>
        <v>6329.7983024550513</v>
      </c>
      <c r="CQ67" s="230">
        <f t="shared" si="284"/>
        <v>6231.0050361287495</v>
      </c>
      <c r="CR67" s="230">
        <f t="shared" ref="CR67:DC67" si="285">SUM(1000*(CR63))/CR18</f>
        <v>5636.2533963055494</v>
      </c>
      <c r="CS67" s="230">
        <f t="shared" si="285"/>
        <v>4870.9430593636425</v>
      </c>
      <c r="CT67" s="231">
        <f t="shared" si="285"/>
        <v>4729.5577995698295</v>
      </c>
      <c r="CU67" s="230">
        <f t="shared" si="285"/>
        <v>4786.1309073535849</v>
      </c>
      <c r="CV67" s="230">
        <f t="shared" si="285"/>
        <v>4376.5235412805505</v>
      </c>
      <c r="CW67" s="230">
        <f t="shared" si="285"/>
        <v>4293.9110283920882</v>
      </c>
      <c r="CX67" s="230">
        <f t="shared" si="285"/>
        <v>4599.3416733532713</v>
      </c>
      <c r="CY67" s="230">
        <f t="shared" si="285"/>
        <v>5082.2038999653414</v>
      </c>
      <c r="CZ67" s="230">
        <f t="shared" si="285"/>
        <v>5897.3852400808464</v>
      </c>
      <c r="DA67" s="230">
        <f t="shared" si="285"/>
        <v>6121.6000728962599</v>
      </c>
      <c r="DB67" s="230">
        <f t="shared" si="285"/>
        <v>6032.7552986512528</v>
      </c>
      <c r="DC67" s="230">
        <f t="shared" si="285"/>
        <v>6455.773654208072</v>
      </c>
      <c r="DD67" s="230">
        <f t="shared" ref="DD67:DI67" si="286">SUM(1000*(DD63))/DD18</f>
        <v>5489.7139602459765</v>
      </c>
      <c r="DE67" s="230">
        <f t="shared" si="286"/>
        <v>4977.045170098987</v>
      </c>
      <c r="DF67" s="231">
        <f t="shared" si="286"/>
        <v>4869.7023639331865</v>
      </c>
      <c r="DG67" s="230">
        <f t="shared" si="286"/>
        <v>4718.7955803312752</v>
      </c>
      <c r="DH67" s="230">
        <f t="shared" si="286"/>
        <v>4602.2147363039649</v>
      </c>
      <c r="DI67" s="230">
        <f t="shared" si="286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K67" si="287">SUM(1000*(DL63))/DL18</f>
        <v>6104.9258311091744</v>
      </c>
      <c r="DM67" s="230">
        <f t="shared" si="287"/>
        <v>6141.8912573950602</v>
      </c>
      <c r="DN67" s="230">
        <f t="shared" si="287"/>
        <v>6431.1724436898294</v>
      </c>
      <c r="DO67" s="230">
        <f t="shared" si="287"/>
        <v>6695.1367320657528</v>
      </c>
      <c r="DP67" s="230">
        <f t="shared" si="287"/>
        <v>5742.0338016537053</v>
      </c>
      <c r="DQ67" s="230">
        <f t="shared" si="287"/>
        <v>4785.0470792148781</v>
      </c>
      <c r="DR67" s="230">
        <f t="shared" si="287"/>
        <v>4826.4003985886711</v>
      </c>
      <c r="DS67" s="230">
        <f t="shared" si="287"/>
        <v>4717.5654238805682</v>
      </c>
      <c r="DT67" s="230">
        <f t="shared" si="287"/>
        <v>4376.4125078729949</v>
      </c>
      <c r="DU67" s="230">
        <f t="shared" si="287"/>
        <v>4468.172193527239</v>
      </c>
      <c r="DV67" s="360">
        <f t="shared" si="287"/>
        <v>5123.5158369446499</v>
      </c>
      <c r="DW67" s="360">
        <f t="shared" si="287"/>
        <v>5361.1235895674236</v>
      </c>
      <c r="DX67" s="360">
        <f t="shared" si="287"/>
        <v>6018.9146330719759</v>
      </c>
      <c r="DY67" s="360">
        <f t="shared" si="287"/>
        <v>6165.6777247030986</v>
      </c>
      <c r="DZ67" s="360">
        <f t="shared" si="287"/>
        <v>6320.4165720970022</v>
      </c>
      <c r="EA67" s="360">
        <f t="shared" si="287"/>
        <v>6561.2327726911699</v>
      </c>
      <c r="EB67" s="360">
        <f t="shared" si="287"/>
        <v>5717.9364053851123</v>
      </c>
      <c r="EC67" s="360">
        <f t="shared" si="287"/>
        <v>5190.7128705988671</v>
      </c>
      <c r="ED67" s="360">
        <f t="shared" si="287"/>
        <v>4942.7475604877282</v>
      </c>
      <c r="EE67" s="360">
        <f t="shared" si="287"/>
        <v>4858.7252571864756</v>
      </c>
      <c r="EF67" s="360">
        <f t="shared" si="287"/>
        <v>4465.1980314037964</v>
      </c>
      <c r="EG67" s="360">
        <f t="shared" si="287"/>
        <v>4402.7531121949532</v>
      </c>
      <c r="EH67" s="360">
        <f t="shared" si="287"/>
        <v>4865.7001377434481</v>
      </c>
      <c r="EI67" s="360">
        <f t="shared" si="287"/>
        <v>4895.170056100982</v>
      </c>
      <c r="EJ67" s="360">
        <f t="shared" si="287"/>
        <v>5815.5392418353786</v>
      </c>
      <c r="EK67" s="360">
        <f t="shared" si="287"/>
        <v>6161.7546381871707</v>
      </c>
      <c r="EL67" s="360">
        <f t="shared" si="287"/>
        <v>6165.4269996058201</v>
      </c>
      <c r="EM67" s="360">
        <f t="shared" si="287"/>
        <v>6312.8653968145109</v>
      </c>
      <c r="EN67" s="360">
        <f t="shared" si="287"/>
        <v>5677.1303515250993</v>
      </c>
      <c r="EO67" s="360">
        <f t="shared" si="287"/>
        <v>5027.0021714139739</v>
      </c>
      <c r="EP67" s="360">
        <f t="shared" si="287"/>
        <v>4979.9972634135493</v>
      </c>
      <c r="EQ67" s="360">
        <f t="shared" si="287"/>
        <v>4681.6466922986883</v>
      </c>
      <c r="ER67" s="360">
        <f t="shared" si="287"/>
        <v>4782.9949128599783</v>
      </c>
      <c r="ES67" s="360">
        <f t="shared" si="287"/>
        <v>4602.8550764568126</v>
      </c>
      <c r="ET67" s="360">
        <f t="shared" si="287"/>
        <v>4614.7351021590584</v>
      </c>
      <c r="EU67" s="360">
        <f t="shared" si="287"/>
        <v>5156.1807201284309</v>
      </c>
      <c r="EV67" s="360">
        <f t="shared" si="287"/>
        <v>5826.4393159046213</v>
      </c>
      <c r="EW67" s="360">
        <f t="shared" si="287"/>
        <v>6203.9178365996004</v>
      </c>
      <c r="EX67" s="360">
        <f t="shared" si="287"/>
        <v>6295.6730364508794</v>
      </c>
      <c r="EY67" s="360">
        <f t="shared" si="287"/>
        <v>6633.0134843809446</v>
      </c>
      <c r="EZ67" s="360">
        <f t="shared" si="287"/>
        <v>5807.0661850740198</v>
      </c>
      <c r="FA67" s="360">
        <f t="shared" si="287"/>
        <v>5087.9152228086223</v>
      </c>
      <c r="FB67" s="360">
        <f t="shared" si="287"/>
        <v>4826.6822801221197</v>
      </c>
      <c r="FC67" s="360">
        <f t="shared" si="287"/>
        <v>5025.5075788887671</v>
      </c>
      <c r="FD67" s="360">
        <f t="shared" si="287"/>
        <v>4560.872955320986</v>
      </c>
      <c r="FE67" s="360">
        <f t="shared" si="287"/>
        <v>4523.0482616248328</v>
      </c>
      <c r="FF67" s="360">
        <f t="shared" si="287"/>
        <v>4836.1713343764904</v>
      </c>
      <c r="FG67" s="360">
        <f t="shared" si="287"/>
        <v>5098.1563099283385</v>
      </c>
      <c r="FH67" s="360">
        <f t="shared" si="287"/>
        <v>5785.1753661973007</v>
      </c>
      <c r="FI67" s="360">
        <f t="shared" si="287"/>
        <v>6056.3376761853988</v>
      </c>
      <c r="FJ67" s="360">
        <f t="shared" si="287"/>
        <v>6288.0594651800375</v>
      </c>
      <c r="FK67" s="360">
        <f t="shared" si="287"/>
        <v>6463.9866833125261</v>
      </c>
    </row>
    <row r="68" spans="2:167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67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67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67" s="387" customFormat="1" hidden="1" x14ac:dyDescent="0.25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</row>
    <row r="72" spans="2:167" s="387" customFormat="1" ht="13.8" hidden="1" thickBot="1" x14ac:dyDescent="0.3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288">U73-U71</f>
        <v>359995</v>
      </c>
      <c r="V72" s="387">
        <f t="shared" si="288"/>
        <v>328718</v>
      </c>
      <c r="W72" s="387">
        <f t="shared" si="288"/>
        <v>326906</v>
      </c>
      <c r="X72" s="387">
        <f t="shared" si="288"/>
        <v>392809</v>
      </c>
      <c r="Y72" s="387">
        <f t="shared" si="288"/>
        <v>354401</v>
      </c>
      <c r="Z72" s="348">
        <f t="shared" si="288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</row>
    <row r="73" spans="2:167" s="387" customFormat="1" ht="13.8" hidden="1" thickTop="1" x14ac:dyDescent="0.25">
      <c r="B73" s="390" t="s">
        <v>9</v>
      </c>
      <c r="C73" s="397">
        <f t="shared" ref="C73:Q73" si="289">SUM(C71:C72)</f>
        <v>165177.535</v>
      </c>
      <c r="D73" s="398">
        <f t="shared" si="289"/>
        <v>329666.56099999999</v>
      </c>
      <c r="E73" s="398">
        <f t="shared" si="289"/>
        <v>723430.14199999999</v>
      </c>
      <c r="F73" s="398">
        <f t="shared" si="289"/>
        <v>546401.78</v>
      </c>
      <c r="G73" s="398">
        <f t="shared" si="289"/>
        <v>588540.40899999999</v>
      </c>
      <c r="H73" s="398">
        <f t="shared" si="289"/>
        <v>476489.29999999993</v>
      </c>
      <c r="I73" s="398">
        <f t="shared" si="289"/>
        <v>945665.92</v>
      </c>
      <c r="J73" s="398">
        <f t="shared" si="289"/>
        <v>273501.701</v>
      </c>
      <c r="K73" s="398">
        <f t="shared" si="289"/>
        <v>700107.96499999997</v>
      </c>
      <c r="L73" s="398">
        <f t="shared" si="289"/>
        <v>557151.21400000004</v>
      </c>
      <c r="M73" s="398">
        <f t="shared" si="289"/>
        <v>541087.33400000003</v>
      </c>
      <c r="N73" s="399">
        <f t="shared" si="289"/>
        <v>329685.5290000001</v>
      </c>
      <c r="O73" s="441">
        <f t="shared" si="289"/>
        <v>507451</v>
      </c>
      <c r="P73" s="398">
        <f t="shared" si="289"/>
        <v>474889</v>
      </c>
      <c r="Q73" s="398">
        <f t="shared" si="289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290">SUM(AA71:AA72)</f>
        <v>619035</v>
      </c>
      <c r="AB73" s="400">
        <f t="shared" si="290"/>
        <v>444565</v>
      </c>
      <c r="AC73" s="400">
        <f t="shared" si="290"/>
        <v>538078</v>
      </c>
      <c r="AD73" s="400">
        <f t="shared" si="290"/>
        <v>510897</v>
      </c>
      <c r="AE73" s="400">
        <f t="shared" si="290"/>
        <v>416497</v>
      </c>
      <c r="AF73" s="400">
        <f t="shared" si="290"/>
        <v>650813</v>
      </c>
      <c r="AG73" s="400">
        <f t="shared" ref="AG73:AL73" si="291">SUM(AG71:AG72)</f>
        <v>579375</v>
      </c>
      <c r="AH73" s="400">
        <f t="shared" si="291"/>
        <v>546756</v>
      </c>
      <c r="AI73" s="400">
        <f t="shared" si="291"/>
        <v>507225</v>
      </c>
      <c r="AJ73" s="400">
        <f t="shared" si="291"/>
        <v>671063</v>
      </c>
      <c r="AK73" s="400">
        <f t="shared" si="291"/>
        <v>409138</v>
      </c>
      <c r="AL73" s="400">
        <f t="shared" si="291"/>
        <v>598839</v>
      </c>
      <c r="AM73" s="458">
        <f t="shared" ref="AM73:AR73" si="292">SUM(AM71:AM72)</f>
        <v>466723</v>
      </c>
      <c r="AN73" s="400">
        <f t="shared" si="292"/>
        <v>426457</v>
      </c>
      <c r="AO73" s="400">
        <f t="shared" si="292"/>
        <v>654986</v>
      </c>
      <c r="AP73" s="400">
        <f t="shared" si="292"/>
        <v>511810</v>
      </c>
      <c r="AQ73" s="400">
        <f t="shared" si="292"/>
        <v>424813</v>
      </c>
      <c r="AR73" s="400">
        <f t="shared" si="292"/>
        <v>549225</v>
      </c>
      <c r="AS73" s="400">
        <f t="shared" ref="AS73:AX73" si="293">SUM(AS71:AS72)</f>
        <v>507897</v>
      </c>
      <c r="AT73" s="400">
        <f t="shared" si="293"/>
        <v>616318</v>
      </c>
      <c r="AU73" s="400">
        <f t="shared" si="293"/>
        <v>554948</v>
      </c>
      <c r="AV73" s="400">
        <f t="shared" si="293"/>
        <v>587745</v>
      </c>
      <c r="AW73" s="400">
        <f t="shared" si="293"/>
        <v>571898</v>
      </c>
      <c r="AX73" s="400">
        <f t="shared" si="293"/>
        <v>550708</v>
      </c>
      <c r="AY73" s="458">
        <f t="shared" ref="AY73:BJ73" si="294">SUM(AY71:AY72)</f>
        <v>496548</v>
      </c>
      <c r="AZ73" s="400">
        <f t="shared" si="294"/>
        <v>425275</v>
      </c>
      <c r="BA73" s="400">
        <f t="shared" si="294"/>
        <v>678033</v>
      </c>
      <c r="BB73" s="400">
        <f t="shared" si="294"/>
        <v>444588</v>
      </c>
      <c r="BC73" s="400">
        <f t="shared" si="294"/>
        <v>530249</v>
      </c>
      <c r="BD73" s="400">
        <f t="shared" si="294"/>
        <v>678251</v>
      </c>
      <c r="BE73" s="400">
        <f t="shared" si="294"/>
        <v>548574</v>
      </c>
      <c r="BF73" s="400">
        <f t="shared" si="294"/>
        <v>540625</v>
      </c>
      <c r="BG73" s="400">
        <f t="shared" si="294"/>
        <v>547111</v>
      </c>
      <c r="BH73" s="400">
        <f t="shared" si="294"/>
        <v>573492</v>
      </c>
      <c r="BI73" s="400">
        <f t="shared" si="294"/>
        <v>508086</v>
      </c>
      <c r="BJ73" s="399">
        <f t="shared" si="294"/>
        <v>467486</v>
      </c>
      <c r="BK73" s="400">
        <f t="shared" ref="BK73:BV73" si="295">SUM(BK71:BK72)</f>
        <v>586472</v>
      </c>
      <c r="BL73" s="400">
        <f t="shared" si="295"/>
        <v>405929</v>
      </c>
      <c r="BM73" s="400">
        <f t="shared" si="295"/>
        <v>502087</v>
      </c>
      <c r="BN73" s="400">
        <f t="shared" si="295"/>
        <v>444116</v>
      </c>
      <c r="BO73" s="400">
        <f t="shared" si="295"/>
        <v>619851</v>
      </c>
      <c r="BP73" s="400">
        <f t="shared" si="295"/>
        <v>732286</v>
      </c>
      <c r="BQ73" s="400">
        <f t="shared" si="295"/>
        <v>628027</v>
      </c>
      <c r="BR73" s="400">
        <f t="shared" si="295"/>
        <v>585746</v>
      </c>
      <c r="BS73" s="400">
        <f t="shared" si="295"/>
        <v>528971</v>
      </c>
      <c r="BT73" s="400">
        <f t="shared" si="295"/>
        <v>512461</v>
      </c>
      <c r="BU73" s="400">
        <f t="shared" si="295"/>
        <v>586947</v>
      </c>
      <c r="BV73" s="399">
        <f t="shared" si="295"/>
        <v>538525</v>
      </c>
      <c r="BW73" s="400">
        <f t="shared" ref="BW73:CB73" si="296">SUM(BW71:BW72)</f>
        <v>525634</v>
      </c>
      <c r="BX73" s="400">
        <f t="shared" si="296"/>
        <v>493481</v>
      </c>
      <c r="BY73" s="400">
        <f t="shared" si="296"/>
        <v>510593</v>
      </c>
      <c r="BZ73" s="400">
        <f t="shared" si="296"/>
        <v>544882</v>
      </c>
      <c r="CA73" s="400">
        <f t="shared" si="296"/>
        <v>569641</v>
      </c>
      <c r="CB73" s="400">
        <f t="shared" si="296"/>
        <v>601693</v>
      </c>
      <c r="CC73" s="400">
        <f t="shared" ref="CC73:DK73" si="297">SUM(CC71:CC72)</f>
        <v>604718</v>
      </c>
      <c r="CD73" s="400">
        <f t="shared" si="297"/>
        <v>1101614</v>
      </c>
      <c r="CE73" s="400">
        <f t="shared" si="297"/>
        <v>621675</v>
      </c>
      <c r="CF73" s="400">
        <f t="shared" si="297"/>
        <v>595868.92999999993</v>
      </c>
      <c r="CG73" s="400">
        <f t="shared" si="297"/>
        <v>620987.93000000005</v>
      </c>
      <c r="CH73" s="399">
        <f t="shared" si="297"/>
        <v>467766.47</v>
      </c>
      <c r="CI73" s="441">
        <f t="shared" si="297"/>
        <v>667642</v>
      </c>
      <c r="CJ73" s="398">
        <f t="shared" si="297"/>
        <v>536505</v>
      </c>
      <c r="CK73" s="398">
        <f t="shared" si="297"/>
        <v>478809</v>
      </c>
      <c r="CL73" s="398">
        <f t="shared" si="297"/>
        <v>507550</v>
      </c>
      <c r="CM73" s="398">
        <f t="shared" si="297"/>
        <v>469683</v>
      </c>
      <c r="CN73" s="398">
        <f t="shared" si="297"/>
        <v>572699</v>
      </c>
      <c r="CO73" s="398">
        <f t="shared" si="297"/>
        <v>703407</v>
      </c>
      <c r="CP73" s="398">
        <f t="shared" si="297"/>
        <v>677624</v>
      </c>
      <c r="CQ73" s="398">
        <f t="shared" si="297"/>
        <v>592556</v>
      </c>
      <c r="CR73" s="398">
        <f t="shared" si="297"/>
        <v>509709</v>
      </c>
      <c r="CS73" s="398">
        <f t="shared" si="297"/>
        <v>660847</v>
      </c>
      <c r="CT73" s="399">
        <f t="shared" si="297"/>
        <v>676033</v>
      </c>
      <c r="CU73" s="400">
        <f t="shared" si="297"/>
        <v>456734</v>
      </c>
      <c r="CV73" s="400">
        <f t="shared" si="297"/>
        <v>551715</v>
      </c>
      <c r="CW73" s="400">
        <f t="shared" si="297"/>
        <v>480633</v>
      </c>
      <c r="CX73" s="400">
        <f t="shared" si="297"/>
        <v>572636</v>
      </c>
      <c r="CY73" s="400">
        <f t="shared" si="297"/>
        <v>586929</v>
      </c>
      <c r="CZ73" s="400">
        <f t="shared" si="297"/>
        <v>607136</v>
      </c>
      <c r="DA73" s="400">
        <f t="shared" si="297"/>
        <v>573037</v>
      </c>
      <c r="DB73" s="400">
        <f t="shared" si="297"/>
        <v>601105</v>
      </c>
      <c r="DC73" s="400">
        <f t="shared" si="297"/>
        <v>615336</v>
      </c>
      <c r="DD73" s="400">
        <f t="shared" si="297"/>
        <v>549766</v>
      </c>
      <c r="DE73" s="400">
        <f t="shared" si="297"/>
        <v>538758</v>
      </c>
      <c r="DF73" s="399">
        <f t="shared" si="297"/>
        <v>494114</v>
      </c>
      <c r="DG73" s="400">
        <f t="shared" si="297"/>
        <v>306188</v>
      </c>
      <c r="DH73" s="400">
        <f t="shared" si="297"/>
        <v>548858</v>
      </c>
      <c r="DI73" s="400">
        <f t="shared" si="297"/>
        <v>347069</v>
      </c>
      <c r="DJ73" s="400">
        <f t="shared" si="297"/>
        <v>342190</v>
      </c>
      <c r="DK73" s="400">
        <f t="shared" si="297"/>
        <v>387463</v>
      </c>
      <c r="DL73" s="400">
        <f t="shared" ref="DL73:FK73" si="298">SUM(DL71:DL72)</f>
        <v>438189</v>
      </c>
      <c r="DM73" s="400">
        <f t="shared" si="298"/>
        <v>359028</v>
      </c>
      <c r="DN73" s="400">
        <f t="shared" si="298"/>
        <v>368170</v>
      </c>
      <c r="DO73" s="400">
        <f t="shared" si="298"/>
        <v>375967</v>
      </c>
      <c r="DP73" s="400">
        <f t="shared" si="298"/>
        <v>371221</v>
      </c>
      <c r="DQ73" s="400">
        <f t="shared" si="298"/>
        <v>353385</v>
      </c>
      <c r="DR73" s="400">
        <f t="shared" si="298"/>
        <v>237892</v>
      </c>
      <c r="DS73" s="400">
        <f t="shared" si="298"/>
        <v>324063</v>
      </c>
      <c r="DT73" s="400">
        <f t="shared" si="298"/>
        <v>561891</v>
      </c>
      <c r="DU73" s="400">
        <f t="shared" si="298"/>
        <v>555312</v>
      </c>
      <c r="DV73" s="402">
        <f t="shared" si="298"/>
        <v>690272</v>
      </c>
      <c r="DW73" s="402">
        <f t="shared" si="298"/>
        <v>574122</v>
      </c>
      <c r="DX73" s="402">
        <f t="shared" si="298"/>
        <v>611222</v>
      </c>
      <c r="DY73" s="402">
        <f t="shared" si="298"/>
        <v>613631</v>
      </c>
      <c r="DZ73" s="402">
        <f t="shared" si="298"/>
        <v>585667</v>
      </c>
      <c r="EA73" s="402">
        <f t="shared" si="298"/>
        <v>580189</v>
      </c>
      <c r="EB73" s="402">
        <f t="shared" si="298"/>
        <v>585546</v>
      </c>
      <c r="EC73" s="489">
        <f t="shared" si="298"/>
        <v>568014</v>
      </c>
      <c r="ED73" s="489">
        <f t="shared" si="298"/>
        <v>600666</v>
      </c>
      <c r="EE73" s="489">
        <f t="shared" si="298"/>
        <v>563773</v>
      </c>
      <c r="EF73" s="489">
        <f t="shared" si="298"/>
        <v>542913</v>
      </c>
      <c r="EG73" s="489">
        <f t="shared" si="298"/>
        <v>513195</v>
      </c>
      <c r="EH73" s="489">
        <f t="shared" si="298"/>
        <v>599776</v>
      </c>
      <c r="EI73" s="489">
        <f t="shared" si="298"/>
        <v>646611</v>
      </c>
      <c r="EJ73" s="489">
        <f t="shared" si="298"/>
        <v>611341</v>
      </c>
      <c r="EK73" s="489">
        <f t="shared" si="298"/>
        <v>585636</v>
      </c>
      <c r="EL73" s="489">
        <f t="shared" si="298"/>
        <v>599730</v>
      </c>
      <c r="EM73" s="489">
        <f t="shared" si="298"/>
        <v>609301</v>
      </c>
      <c r="EN73" s="489">
        <f t="shared" si="298"/>
        <v>575811</v>
      </c>
      <c r="EO73" s="489">
        <f t="shared" si="298"/>
        <v>633568</v>
      </c>
      <c r="EP73" s="489">
        <f t="shared" si="298"/>
        <v>586719</v>
      </c>
      <c r="EQ73" s="489">
        <f t="shared" si="298"/>
        <v>568833</v>
      </c>
      <c r="ER73" s="489">
        <f t="shared" si="298"/>
        <v>487582</v>
      </c>
      <c r="ES73" s="489">
        <f t="shared" si="298"/>
        <v>508126</v>
      </c>
      <c r="ET73" s="489">
        <f t="shared" si="298"/>
        <v>613854</v>
      </c>
      <c r="EU73" s="489">
        <f t="shared" si="298"/>
        <v>666678</v>
      </c>
      <c r="EV73" s="489">
        <f t="shared" si="298"/>
        <v>657007</v>
      </c>
      <c r="EW73" s="489">
        <f t="shared" si="298"/>
        <v>640177</v>
      </c>
      <c r="EX73" s="489">
        <f t="shared" si="298"/>
        <v>637868</v>
      </c>
      <c r="EY73" s="489">
        <f t="shared" si="298"/>
        <v>676092</v>
      </c>
      <c r="EZ73" s="489">
        <f t="shared" si="298"/>
        <v>679754</v>
      </c>
      <c r="FA73" s="489">
        <f t="shared" si="298"/>
        <v>563077</v>
      </c>
      <c r="FB73" s="489">
        <f t="shared" si="298"/>
        <v>771986</v>
      </c>
      <c r="FC73" s="489">
        <f t="shared" si="298"/>
        <v>588657</v>
      </c>
      <c r="FD73" s="489">
        <f t="shared" si="298"/>
        <v>586549</v>
      </c>
      <c r="FE73" s="489">
        <f t="shared" si="298"/>
        <v>569764</v>
      </c>
      <c r="FF73" s="489">
        <f t="shared" si="298"/>
        <v>630898</v>
      </c>
      <c r="FG73" s="489">
        <f t="shared" si="298"/>
        <v>584543</v>
      </c>
      <c r="FH73" s="489">
        <f t="shared" si="298"/>
        <v>647616</v>
      </c>
      <c r="FI73" s="489">
        <f t="shared" si="298"/>
        <v>635404</v>
      </c>
      <c r="FJ73" s="489">
        <f t="shared" si="298"/>
        <v>649363</v>
      </c>
      <c r="FK73" s="489">
        <f t="shared" si="298"/>
        <v>643384</v>
      </c>
    </row>
    <row r="74" spans="2:167" s="345" customFormat="1" hidden="1" x14ac:dyDescent="0.25">
      <c r="B74" s="443" t="s">
        <v>10</v>
      </c>
      <c r="C74" s="444">
        <f t="shared" ref="C74:Q74" si="299">SUM(C71)/C73</f>
        <v>0.7639487960635809</v>
      </c>
      <c r="D74" s="445">
        <f t="shared" si="299"/>
        <v>0.38277215201089204</v>
      </c>
      <c r="E74" s="445">
        <f t="shared" si="299"/>
        <v>0.35952941673254196</v>
      </c>
      <c r="F74" s="445">
        <f t="shared" si="299"/>
        <v>0.40010109227682239</v>
      </c>
      <c r="G74" s="445">
        <f t="shared" si="299"/>
        <v>0.36883452976293429</v>
      </c>
      <c r="H74" s="445">
        <f t="shared" si="299"/>
        <v>0.14537294751424643</v>
      </c>
      <c r="I74" s="445">
        <f t="shared" si="299"/>
        <v>0.14202419814388573</v>
      </c>
      <c r="J74" s="445">
        <f t="shared" si="299"/>
        <v>0.48998749737209124</v>
      </c>
      <c r="K74" s="445">
        <f t="shared" si="299"/>
        <v>0.17418151641797133</v>
      </c>
      <c r="L74" s="445">
        <f t="shared" si="299"/>
        <v>0.21613640242377716</v>
      </c>
      <c r="M74" s="445">
        <f t="shared" si="299"/>
        <v>0.20134343968953447</v>
      </c>
      <c r="N74" s="447">
        <f t="shared" si="299"/>
        <v>0.34335276208013354</v>
      </c>
      <c r="O74" s="446">
        <f t="shared" si="299"/>
        <v>0.25614295764517164</v>
      </c>
      <c r="P74" s="445">
        <f t="shared" si="299"/>
        <v>0.31448822777533275</v>
      </c>
      <c r="Q74" s="445">
        <f t="shared" si="299"/>
        <v>0.34215057855919501</v>
      </c>
      <c r="R74" s="445">
        <f t="shared" ref="R74:W74" si="300">SUM(R71)/R73</f>
        <v>0.38478029575494815</v>
      </c>
      <c r="S74" s="445">
        <f t="shared" si="300"/>
        <v>0.3372241903719711</v>
      </c>
      <c r="T74" s="445">
        <f t="shared" si="300"/>
        <v>0.32303081241377124</v>
      </c>
      <c r="U74" s="445">
        <f t="shared" si="300"/>
        <v>0.34463191468445409</v>
      </c>
      <c r="V74" s="445">
        <f t="shared" si="300"/>
        <v>0.34419694959550717</v>
      </c>
      <c r="W74" s="445">
        <f t="shared" si="300"/>
        <v>0.35325946105284817</v>
      </c>
      <c r="X74" s="445">
        <f t="shared" ref="X74:AC74" si="301">SUM(X71)/X73</f>
        <v>0.29893593477826325</v>
      </c>
      <c r="Y74" s="445">
        <f t="shared" si="301"/>
        <v>0.31412807035199219</v>
      </c>
      <c r="Z74" s="447">
        <f t="shared" si="301"/>
        <v>9.2025662807233274E-2</v>
      </c>
      <c r="AA74" s="445">
        <f t="shared" si="301"/>
        <v>0.28854265106173316</v>
      </c>
      <c r="AB74" s="445">
        <f t="shared" si="301"/>
        <v>7.6983118329153222E-2</v>
      </c>
      <c r="AC74" s="445">
        <f t="shared" si="301"/>
        <v>7.240585937354807E-2</v>
      </c>
      <c r="AD74" s="445">
        <f t="shared" ref="AD74:AI74" si="302">SUM(AD71)/AD73</f>
        <v>0.11638353719047088</v>
      </c>
      <c r="AE74" s="445">
        <f t="shared" si="302"/>
        <v>4.6408497540198372E-2</v>
      </c>
      <c r="AF74" s="445">
        <f t="shared" si="302"/>
        <v>5.6200475405377578E-2</v>
      </c>
      <c r="AG74" s="445">
        <f t="shared" si="302"/>
        <v>0.10051003236245955</v>
      </c>
      <c r="AH74" s="445">
        <f t="shared" si="302"/>
        <v>5.7169925890159415E-2</v>
      </c>
      <c r="AI74" s="445">
        <f t="shared" si="302"/>
        <v>6.7555818423776434E-2</v>
      </c>
      <c r="AJ74" s="445">
        <f t="shared" ref="AJ74:AO74" si="303">SUM(AJ71)/AJ73</f>
        <v>4.7315974804154004E-2</v>
      </c>
      <c r="AK74" s="445">
        <f t="shared" si="303"/>
        <v>7.6402094158939032E-2</v>
      </c>
      <c r="AL74" s="445">
        <f t="shared" si="303"/>
        <v>1.6486902155671224E-2</v>
      </c>
      <c r="AM74" s="459">
        <f t="shared" si="303"/>
        <v>0.10958320031367642</v>
      </c>
      <c r="AN74" s="445">
        <f t="shared" si="303"/>
        <v>1.6805914781560627E-2</v>
      </c>
      <c r="AO74" s="445">
        <f t="shared" si="303"/>
        <v>2.2362310034107599E-2</v>
      </c>
      <c r="AP74" s="445">
        <f t="shared" ref="AP74:AU74" si="304">SUM(AP71)/AP73</f>
        <v>4.1732283464566929E-2</v>
      </c>
      <c r="AQ74" s="445">
        <f t="shared" si="304"/>
        <v>1.7673658762796807E-2</v>
      </c>
      <c r="AR74" s="445">
        <f t="shared" si="304"/>
        <v>1.7011243115298832E-2</v>
      </c>
      <c r="AS74" s="445">
        <f t="shared" si="304"/>
        <v>1.2683674052022359E-2</v>
      </c>
      <c r="AT74" s="445">
        <f t="shared" si="304"/>
        <v>1.4943584318484937E-2</v>
      </c>
      <c r="AU74" s="445">
        <f t="shared" si="304"/>
        <v>1.231466732018135E-2</v>
      </c>
      <c r="AV74" s="445">
        <f t="shared" ref="AV74:BJ74" si="305">SUM(AV71)/AV73</f>
        <v>1.2988626019787492E-2</v>
      </c>
      <c r="AW74" s="445">
        <f t="shared" si="305"/>
        <v>1.0489632766682171E-2</v>
      </c>
      <c r="AX74" s="445">
        <f t="shared" si="305"/>
        <v>1.081153714854333E-2</v>
      </c>
      <c r="AY74" s="459">
        <f t="shared" si="305"/>
        <v>1.2413704213892715E-2</v>
      </c>
      <c r="AZ74" s="445">
        <f t="shared" si="305"/>
        <v>1.0012344953265534E-2</v>
      </c>
      <c r="BA74" s="445">
        <f t="shared" si="305"/>
        <v>8.1500457942312535E-3</v>
      </c>
      <c r="BB74" s="445">
        <f t="shared" si="305"/>
        <v>1.072228670139545E-2</v>
      </c>
      <c r="BC74" s="445">
        <f t="shared" si="305"/>
        <v>1.1937787718600129E-2</v>
      </c>
      <c r="BD74" s="445">
        <f t="shared" si="305"/>
        <v>8.3243518992231497E-3</v>
      </c>
      <c r="BE74" s="445">
        <f t="shared" si="305"/>
        <v>8.4765227662995327E-3</v>
      </c>
      <c r="BF74" s="445">
        <f t="shared" si="305"/>
        <v>1.0356531791907514E-2</v>
      </c>
      <c r="BG74" s="445">
        <f t="shared" si="305"/>
        <v>8.2688887629749717E-3</v>
      </c>
      <c r="BH74" s="445">
        <f t="shared" si="305"/>
        <v>8.734210764927846E-3</v>
      </c>
      <c r="BI74" s="445">
        <f t="shared" si="305"/>
        <v>7.9829005325870034E-3</v>
      </c>
      <c r="BJ74" s="447">
        <f t="shared" si="305"/>
        <v>5.1317044788507038E-3</v>
      </c>
      <c r="BK74" s="445">
        <f t="shared" ref="BK74:BV74" si="306">SUM(BK71)/BK73</f>
        <v>9.0967684731751899E-3</v>
      </c>
      <c r="BL74" s="445">
        <f t="shared" si="306"/>
        <v>7.87329803980499E-3</v>
      </c>
      <c r="BM74" s="445">
        <f t="shared" si="306"/>
        <v>8.6976958176571001E-3</v>
      </c>
      <c r="BN74" s="445">
        <f t="shared" si="306"/>
        <v>8.0226787596033473E-3</v>
      </c>
      <c r="BO74" s="445">
        <f t="shared" si="306"/>
        <v>3.5030999385336152E-2</v>
      </c>
      <c r="BP74" s="445">
        <f t="shared" si="306"/>
        <v>8.7848190461103995E-3</v>
      </c>
      <c r="BQ74" s="445">
        <f t="shared" si="306"/>
        <v>1.6709472681906989E-2</v>
      </c>
      <c r="BR74" s="445">
        <f t="shared" si="306"/>
        <v>1.6099128291102285E-2</v>
      </c>
      <c r="BS74" s="445">
        <f t="shared" si="306"/>
        <v>1.3367462488491808E-2</v>
      </c>
      <c r="BT74" s="445">
        <f t="shared" si="306"/>
        <v>1.6848111368474868E-2</v>
      </c>
      <c r="BU74" s="445">
        <f t="shared" si="306"/>
        <v>1.2592278348811733E-2</v>
      </c>
      <c r="BV74" s="447">
        <f t="shared" si="306"/>
        <v>1.2328118471751543E-2</v>
      </c>
      <c r="BW74" s="445">
        <f t="shared" ref="BW74:CB74" si="307">SUM(BW71)/BW73</f>
        <v>1.3149834295346191E-2</v>
      </c>
      <c r="BX74" s="445">
        <f t="shared" si="307"/>
        <v>1.2468565152457744E-2</v>
      </c>
      <c r="BY74" s="445">
        <f t="shared" si="307"/>
        <v>1.2994694404349453E-2</v>
      </c>
      <c r="BZ74" s="445">
        <f t="shared" si="307"/>
        <v>1.1758509181804501E-2</v>
      </c>
      <c r="CA74" s="445">
        <f t="shared" si="307"/>
        <v>1.1554645820788884E-2</v>
      </c>
      <c r="CB74" s="445">
        <f t="shared" si="307"/>
        <v>7.578615672776649E-3</v>
      </c>
      <c r="CC74" s="445">
        <f t="shared" ref="CC74:DK74" si="308">SUM(CC71)/CC73</f>
        <v>3.6661716701007741E-3</v>
      </c>
      <c r="CD74" s="445">
        <f t="shared" si="308"/>
        <v>1.7183877474324038E-3</v>
      </c>
      <c r="CE74" s="445">
        <f t="shared" si="308"/>
        <v>3.0562592994731975E-3</v>
      </c>
      <c r="CF74" s="445">
        <f t="shared" si="308"/>
        <v>3.0342243217816377E-3</v>
      </c>
      <c r="CG74" s="445">
        <f t="shared" si="308"/>
        <v>2.76011805897741E-3</v>
      </c>
      <c r="CH74" s="447">
        <f t="shared" si="308"/>
        <v>3.523125545958863E-3</v>
      </c>
      <c r="CI74" s="460">
        <f t="shared" si="308"/>
        <v>3.3760608230159277E-3</v>
      </c>
      <c r="CJ74" s="405">
        <f t="shared" si="308"/>
        <v>4.8461803711055814E-3</v>
      </c>
      <c r="CK74" s="405">
        <f t="shared" si="308"/>
        <v>5.8060729852613463E-3</v>
      </c>
      <c r="CL74" s="405">
        <f t="shared" si="308"/>
        <v>3.7710570387153976E-3</v>
      </c>
      <c r="CM74" s="405">
        <f t="shared" si="308"/>
        <v>4.2092219646016572E-3</v>
      </c>
      <c r="CN74" s="405">
        <f t="shared" si="308"/>
        <v>3.4712824712458028E-3</v>
      </c>
      <c r="CO74" s="405">
        <f t="shared" si="308"/>
        <v>2.6428511516092389E-3</v>
      </c>
      <c r="CP74" s="405">
        <f t="shared" si="308"/>
        <v>1.5082110432924453E-3</v>
      </c>
      <c r="CQ74" s="405">
        <f t="shared" si="308"/>
        <v>1.5407826433282254E-3</v>
      </c>
      <c r="CR74" s="405">
        <f t="shared" si="308"/>
        <v>1.7598276663743429E-3</v>
      </c>
      <c r="CS74" s="405">
        <f t="shared" si="308"/>
        <v>1.2378054224351477E-3</v>
      </c>
      <c r="CT74" s="406">
        <f t="shared" si="308"/>
        <v>1.1301223460984892E-3</v>
      </c>
      <c r="CU74" s="405">
        <f t="shared" si="308"/>
        <v>1.7362403499629983E-3</v>
      </c>
      <c r="CV74" s="405">
        <f t="shared" si="308"/>
        <v>1.3249594446408019E-3</v>
      </c>
      <c r="CW74" s="405">
        <f t="shared" si="308"/>
        <v>1.5063468384401404E-3</v>
      </c>
      <c r="CX74" s="405">
        <f t="shared" si="308"/>
        <v>1.3725996968405759E-3</v>
      </c>
      <c r="CY74" s="405">
        <f t="shared" si="308"/>
        <v>1.4431047026130929E-3</v>
      </c>
      <c r="CZ74" s="405">
        <f t="shared" si="308"/>
        <v>1.5597823222474041E-3</v>
      </c>
      <c r="DA74" s="405">
        <f t="shared" si="308"/>
        <v>1.7468331015274756E-3</v>
      </c>
      <c r="DB74" s="405">
        <f t="shared" si="308"/>
        <v>1.4223804493391338E-3</v>
      </c>
      <c r="DC74" s="405">
        <f t="shared" si="308"/>
        <v>1.4772417020944655E-3</v>
      </c>
      <c r="DD74" s="405">
        <f t="shared" si="308"/>
        <v>1.5060953205545632E-3</v>
      </c>
      <c r="DE74" s="405">
        <f t="shared" si="308"/>
        <v>1.3067091347135449E-3</v>
      </c>
      <c r="DF74" s="406">
        <f t="shared" si="308"/>
        <v>1.6089404469413942E-3</v>
      </c>
      <c r="DG74" s="405">
        <f t="shared" si="308"/>
        <v>2.1653363293140161E-3</v>
      </c>
      <c r="DH74" s="405">
        <f t="shared" si="308"/>
        <v>9.3284601846014821E-4</v>
      </c>
      <c r="DI74" s="405">
        <f t="shared" si="308"/>
        <v>1.4896173383390622E-3</v>
      </c>
      <c r="DJ74" s="405">
        <f t="shared" si="308"/>
        <v>1.5751483094187441E-3</v>
      </c>
      <c r="DK74" s="405">
        <f t="shared" si="308"/>
        <v>5.8070060883232718E-4</v>
      </c>
      <c r="DL74" s="405">
        <f t="shared" ref="DL74:FK74" si="309">SUM(DL71)/DL73</f>
        <v>1.4308894107337245E-3</v>
      </c>
      <c r="DM74" s="405">
        <f t="shared" si="309"/>
        <v>1.6795347438082824E-3</v>
      </c>
      <c r="DN74" s="405">
        <f t="shared" si="309"/>
        <v>1.6432626232446967E-3</v>
      </c>
      <c r="DO74" s="405">
        <f t="shared" si="309"/>
        <v>1.6650397508291951E-3</v>
      </c>
      <c r="DP74" s="405">
        <f t="shared" si="309"/>
        <v>1.5624116092570195E-3</v>
      </c>
      <c r="DQ74" s="405">
        <f t="shared" si="309"/>
        <v>1.4233767703779165E-3</v>
      </c>
      <c r="DR74" s="405">
        <f t="shared" si="309"/>
        <v>2.4506919106149008E-3</v>
      </c>
      <c r="DS74" s="405">
        <f t="shared" si="309"/>
        <v>1.632398638536334E-3</v>
      </c>
      <c r="DT74" s="405">
        <f t="shared" si="309"/>
        <v>9.663796003139399E-4</v>
      </c>
      <c r="DU74" s="405">
        <f t="shared" si="309"/>
        <v>1.0786728901950615E-3</v>
      </c>
      <c r="DV74" s="408">
        <f t="shared" si="309"/>
        <v>9.5904223262713827E-4</v>
      </c>
      <c r="DW74" s="408">
        <f t="shared" si="309"/>
        <v>1.2262202110352853E-3</v>
      </c>
      <c r="DX74" s="408">
        <f t="shared" si="309"/>
        <v>5.6771516732054804E-4</v>
      </c>
      <c r="DY74" s="408">
        <f t="shared" si="309"/>
        <v>5.3452319064714788E-4</v>
      </c>
      <c r="DZ74" s="408">
        <f t="shared" si="309"/>
        <v>5.7711976259546807E-4</v>
      </c>
      <c r="EA74" s="408">
        <f t="shared" si="309"/>
        <v>6.2393461441013185E-4</v>
      </c>
      <c r="EB74" s="408">
        <f t="shared" si="309"/>
        <v>5.7553121360234718E-4</v>
      </c>
      <c r="EC74" s="491">
        <f t="shared" si="309"/>
        <v>3.0633047776991413E-4</v>
      </c>
      <c r="ED74" s="491">
        <f t="shared" si="309"/>
        <v>4.8113260947015479E-4</v>
      </c>
      <c r="EE74" s="491">
        <f t="shared" si="309"/>
        <v>2.625170059580718E-4</v>
      </c>
      <c r="EF74" s="491">
        <f t="shared" si="309"/>
        <v>3.591735692459013E-4</v>
      </c>
      <c r="EG74" s="491">
        <f t="shared" si="309"/>
        <v>2.5721217081226433E-4</v>
      </c>
      <c r="EH74" s="491">
        <f t="shared" si="309"/>
        <v>2.534279464333351E-4</v>
      </c>
      <c r="EI74" s="491">
        <f t="shared" si="309"/>
        <v>2.3197873218983283E-4</v>
      </c>
      <c r="EJ74" s="491">
        <f t="shared" si="309"/>
        <v>2.9443469356709269E-4</v>
      </c>
      <c r="EK74" s="491">
        <f t="shared" si="309"/>
        <v>3.3809396963301437E-4</v>
      </c>
      <c r="EL74" s="491">
        <f t="shared" si="309"/>
        <v>3.2181148183349175E-4</v>
      </c>
      <c r="EM74" s="491">
        <f t="shared" si="309"/>
        <v>5.1370340767535258E-4</v>
      </c>
      <c r="EN74" s="491">
        <f t="shared" si="309"/>
        <v>5.0016411635067756E-4</v>
      </c>
      <c r="EO74" s="491">
        <f t="shared" si="309"/>
        <v>3.9616899843426438E-4</v>
      </c>
      <c r="EP74" s="491">
        <f t="shared" si="309"/>
        <v>3.8348851835376049E-4</v>
      </c>
      <c r="EQ74" s="491">
        <f t="shared" si="309"/>
        <v>3.744508493705534E-4</v>
      </c>
      <c r="ER74" s="491">
        <f t="shared" si="309"/>
        <v>2.9738587560656463E-4</v>
      </c>
      <c r="ES74" s="491">
        <f t="shared" si="309"/>
        <v>2.3419388104525257E-4</v>
      </c>
      <c r="ET74" s="491">
        <f t="shared" si="309"/>
        <v>2.1503484541926908E-4</v>
      </c>
      <c r="EU74" s="491">
        <f t="shared" si="309"/>
        <v>2.3849594556892532E-4</v>
      </c>
      <c r="EV74" s="491">
        <f t="shared" si="309"/>
        <v>2.8310200652352258E-4</v>
      </c>
      <c r="EW74" s="491">
        <f t="shared" si="309"/>
        <v>3.5146529787855545E-4</v>
      </c>
      <c r="EX74" s="491">
        <f t="shared" si="309"/>
        <v>1.5677224754964976E-4</v>
      </c>
      <c r="EY74" s="491">
        <f t="shared" si="309"/>
        <v>1.6565792821095354E-4</v>
      </c>
      <c r="EZ74" s="491">
        <f t="shared" si="309"/>
        <v>1.6476548869149722E-4</v>
      </c>
      <c r="FA74" s="491">
        <f t="shared" si="309"/>
        <v>1.3497265915674055E-4</v>
      </c>
      <c r="FB74" s="491">
        <f t="shared" si="309"/>
        <v>9.456130033446203E-5</v>
      </c>
      <c r="FC74" s="491">
        <f t="shared" si="309"/>
        <v>1.3930013573269323E-4</v>
      </c>
      <c r="FD74" s="491">
        <f t="shared" si="309"/>
        <v>1.2275189285123665E-4</v>
      </c>
      <c r="FE74" s="491">
        <f t="shared" si="309"/>
        <v>1.3338856087783714E-4</v>
      </c>
      <c r="FF74" s="491">
        <f t="shared" si="309"/>
        <v>1.109529591154196E-4</v>
      </c>
      <c r="FG74" s="491">
        <f t="shared" si="309"/>
        <v>1.4028052683891519E-4</v>
      </c>
      <c r="FH74" s="491">
        <f t="shared" si="309"/>
        <v>1.3897124221761044E-4</v>
      </c>
      <c r="FI74" s="491">
        <f t="shared" si="309"/>
        <v>1.4478977154692134E-4</v>
      </c>
      <c r="FJ74" s="491">
        <f t="shared" si="309"/>
        <v>1.3243748103911062E-4</v>
      </c>
      <c r="FK74" s="491">
        <f t="shared" si="309"/>
        <v>1.3988535617920247E-4</v>
      </c>
    </row>
    <row r="75" spans="2:167" s="345" customFormat="1" ht="13.8" hidden="1" thickBot="1" x14ac:dyDescent="0.3">
      <c r="B75" s="417" t="s">
        <v>11</v>
      </c>
      <c r="C75" s="448">
        <f t="shared" ref="C75:Q75" si="310">SUM(C72/C73)</f>
        <v>0.23605120393641904</v>
      </c>
      <c r="D75" s="449">
        <f t="shared" si="310"/>
        <v>0.61722784798910801</v>
      </c>
      <c r="E75" s="449">
        <f t="shared" si="310"/>
        <v>0.64047058326745798</v>
      </c>
      <c r="F75" s="449">
        <f t="shared" si="310"/>
        <v>0.59989890772317755</v>
      </c>
      <c r="G75" s="449">
        <f t="shared" si="310"/>
        <v>0.63116547023706571</v>
      </c>
      <c r="H75" s="449">
        <f t="shared" si="310"/>
        <v>0.85462705248575366</v>
      </c>
      <c r="I75" s="449">
        <f t="shared" si="310"/>
        <v>0.85797580185611422</v>
      </c>
      <c r="J75" s="449">
        <f t="shared" si="310"/>
        <v>0.51001250262790876</v>
      </c>
      <c r="K75" s="449">
        <f t="shared" si="310"/>
        <v>0.8258184835820287</v>
      </c>
      <c r="L75" s="449">
        <f t="shared" si="310"/>
        <v>0.78386359757622281</v>
      </c>
      <c r="M75" s="449">
        <f t="shared" si="310"/>
        <v>0.7986565603104655</v>
      </c>
      <c r="N75" s="451">
        <f t="shared" si="310"/>
        <v>0.65664723791986634</v>
      </c>
      <c r="O75" s="450">
        <f t="shared" si="310"/>
        <v>0.7438570423548283</v>
      </c>
      <c r="P75" s="449">
        <f t="shared" si="310"/>
        <v>0.68551177222466719</v>
      </c>
      <c r="Q75" s="449">
        <f t="shared" si="310"/>
        <v>0.65784942144080505</v>
      </c>
      <c r="R75" s="449">
        <f t="shared" ref="R75:W75" si="311">SUM(R72/R73)</f>
        <v>0.61521970424505179</v>
      </c>
      <c r="S75" s="449">
        <f t="shared" si="311"/>
        <v>0.66277580962802896</v>
      </c>
      <c r="T75" s="449">
        <f t="shared" si="311"/>
        <v>0.67696918758622882</v>
      </c>
      <c r="U75" s="449">
        <f t="shared" si="311"/>
        <v>0.65536808531554591</v>
      </c>
      <c r="V75" s="449">
        <f t="shared" si="311"/>
        <v>0.65580305040449283</v>
      </c>
      <c r="W75" s="449">
        <f t="shared" si="311"/>
        <v>0.64674053894715189</v>
      </c>
      <c r="X75" s="449">
        <f t="shared" ref="X75:AC75" si="312">SUM(X72/X73)</f>
        <v>0.70106406522173681</v>
      </c>
      <c r="Y75" s="449">
        <f t="shared" si="312"/>
        <v>0.68587192964800781</v>
      </c>
      <c r="Z75" s="451">
        <f t="shared" si="312"/>
        <v>0.90797433719276677</v>
      </c>
      <c r="AA75" s="449">
        <f t="shared" si="312"/>
        <v>0.71145734893826684</v>
      </c>
      <c r="AB75" s="449">
        <f t="shared" si="312"/>
        <v>0.92301688167084683</v>
      </c>
      <c r="AC75" s="449">
        <f t="shared" si="312"/>
        <v>0.92759414062645196</v>
      </c>
      <c r="AD75" s="449">
        <f t="shared" ref="AD75:AI75" si="313">SUM(AD72/AD73)</f>
        <v>0.8836164628095291</v>
      </c>
      <c r="AE75" s="449">
        <f t="shared" si="313"/>
        <v>0.95359150245980162</v>
      </c>
      <c r="AF75" s="449">
        <f t="shared" si="313"/>
        <v>0.94379952459462246</v>
      </c>
      <c r="AG75" s="449">
        <f t="shared" si="313"/>
        <v>0.89948996763754041</v>
      </c>
      <c r="AH75" s="449">
        <f t="shared" si="313"/>
        <v>0.94283007410984054</v>
      </c>
      <c r="AI75" s="449">
        <f t="shared" si="313"/>
        <v>0.93244418157622355</v>
      </c>
      <c r="AJ75" s="449">
        <f t="shared" ref="AJ75:AO75" si="314">SUM(AJ72/AJ73)</f>
        <v>0.95268402519584594</v>
      </c>
      <c r="AK75" s="449">
        <f t="shared" si="314"/>
        <v>0.92359790584106094</v>
      </c>
      <c r="AL75" s="449">
        <f t="shared" si="314"/>
        <v>0.98351309784432872</v>
      </c>
      <c r="AM75" s="461">
        <f t="shared" si="314"/>
        <v>0.89041679968632359</v>
      </c>
      <c r="AN75" s="449">
        <f t="shared" si="314"/>
        <v>0.98319408521843943</v>
      </c>
      <c r="AO75" s="449">
        <f t="shared" si="314"/>
        <v>0.9776376899658924</v>
      </c>
      <c r="AP75" s="449">
        <f t="shared" ref="AP75:AU75" si="315">SUM(AP72/AP73)</f>
        <v>0.95826771653543308</v>
      </c>
      <c r="AQ75" s="449">
        <f t="shared" si="315"/>
        <v>0.98232634123720319</v>
      </c>
      <c r="AR75" s="449">
        <f t="shared" si="315"/>
        <v>0.98298875688470122</v>
      </c>
      <c r="AS75" s="449">
        <f t="shared" si="315"/>
        <v>0.98731632594797769</v>
      </c>
      <c r="AT75" s="449">
        <f t="shared" si="315"/>
        <v>0.98505641568151503</v>
      </c>
      <c r="AU75" s="449">
        <f t="shared" si="315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16">SUM(AY72/AY73)</f>
        <v>0.98758629578610724</v>
      </c>
      <c r="AZ75" s="449">
        <f t="shared" si="316"/>
        <v>0.98998765504673447</v>
      </c>
      <c r="BA75" s="449">
        <f t="shared" si="316"/>
        <v>0.99184995420576871</v>
      </c>
      <c r="BB75" s="449">
        <f t="shared" si="316"/>
        <v>0.98927771329860459</v>
      </c>
      <c r="BC75" s="449">
        <f t="shared" si="316"/>
        <v>0.9880622122813999</v>
      </c>
      <c r="BD75" s="449">
        <f t="shared" si="316"/>
        <v>0.9916756481007768</v>
      </c>
      <c r="BE75" s="449">
        <f t="shared" si="316"/>
        <v>0.99152347723370049</v>
      </c>
      <c r="BF75" s="449">
        <f t="shared" si="316"/>
        <v>0.98964346820809246</v>
      </c>
      <c r="BG75" s="449">
        <f t="shared" si="316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17">SUM(BK72/BK73)</f>
        <v>0.9909032315268248</v>
      </c>
      <c r="BL75" s="449">
        <f t="shared" si="317"/>
        <v>0.99212670196019503</v>
      </c>
      <c r="BM75" s="449">
        <f t="shared" si="317"/>
        <v>0.99130230418234289</v>
      </c>
      <c r="BN75" s="449">
        <f t="shared" si="317"/>
        <v>0.99197732124039661</v>
      </c>
      <c r="BO75" s="449">
        <f t="shared" si="317"/>
        <v>0.96496900061466384</v>
      </c>
      <c r="BP75" s="449">
        <f t="shared" si="317"/>
        <v>0.99121518095388961</v>
      </c>
      <c r="BQ75" s="449">
        <f t="shared" si="317"/>
        <v>0.98329052731809297</v>
      </c>
      <c r="BR75" s="449">
        <f t="shared" si="317"/>
        <v>0.98390087170889773</v>
      </c>
      <c r="BS75" s="449">
        <f t="shared" si="317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18">SUM(BW72/BW73)</f>
        <v>0.98685016570465378</v>
      </c>
      <c r="BX75" s="449">
        <f t="shared" si="318"/>
        <v>0.98753143484754224</v>
      </c>
      <c r="BY75" s="449">
        <f t="shared" si="318"/>
        <v>0.98700530559565058</v>
      </c>
      <c r="BZ75" s="449">
        <f t="shared" si="318"/>
        <v>0.98824149081819546</v>
      </c>
      <c r="CA75" s="449">
        <f t="shared" si="318"/>
        <v>0.98844535417921109</v>
      </c>
      <c r="CB75" s="449">
        <f t="shared" si="318"/>
        <v>0.99242138432722338</v>
      </c>
      <c r="CC75" s="449">
        <f t="shared" ref="CC75:DK75" si="319">SUM(CC72/CC73)</f>
        <v>0.99633382832989925</v>
      </c>
      <c r="CD75" s="449">
        <f t="shared" si="319"/>
        <v>0.99828161225256762</v>
      </c>
      <c r="CE75" s="449">
        <f t="shared" si="319"/>
        <v>0.99694374070052683</v>
      </c>
      <c r="CF75" s="449">
        <f t="shared" si="319"/>
        <v>0.99696577567821831</v>
      </c>
      <c r="CG75" s="449">
        <f t="shared" si="319"/>
        <v>0.99723988194102264</v>
      </c>
      <c r="CH75" s="451">
        <f t="shared" si="319"/>
        <v>0.99647687445404109</v>
      </c>
      <c r="CI75" s="462">
        <f t="shared" si="319"/>
        <v>0.99662393917698411</v>
      </c>
      <c r="CJ75" s="412">
        <f t="shared" si="319"/>
        <v>0.99515381962889438</v>
      </c>
      <c r="CK75" s="412">
        <f t="shared" si="319"/>
        <v>0.99419392701473863</v>
      </c>
      <c r="CL75" s="412">
        <f t="shared" si="319"/>
        <v>0.99622894296128461</v>
      </c>
      <c r="CM75" s="412">
        <f t="shared" si="319"/>
        <v>0.99579077803539839</v>
      </c>
      <c r="CN75" s="412">
        <f t="shared" si="319"/>
        <v>0.99652871752875416</v>
      </c>
      <c r="CO75" s="412">
        <f t="shared" si="319"/>
        <v>0.99735714884839077</v>
      </c>
      <c r="CP75" s="412">
        <f t="shared" si="319"/>
        <v>0.99849178895670754</v>
      </c>
      <c r="CQ75" s="412">
        <f t="shared" si="319"/>
        <v>0.99845921735667176</v>
      </c>
      <c r="CR75" s="412">
        <f t="shared" si="319"/>
        <v>0.99824017233362561</v>
      </c>
      <c r="CS75" s="412">
        <f t="shared" si="319"/>
        <v>0.99876219457756488</v>
      </c>
      <c r="CT75" s="413">
        <f t="shared" si="319"/>
        <v>0.99886987765390156</v>
      </c>
      <c r="CU75" s="412">
        <f t="shared" si="319"/>
        <v>0.998263759650037</v>
      </c>
      <c r="CV75" s="412">
        <f t="shared" si="319"/>
        <v>0.99867504055535916</v>
      </c>
      <c r="CW75" s="412">
        <f t="shared" si="319"/>
        <v>0.99849365316155991</v>
      </c>
      <c r="CX75" s="412">
        <f t="shared" si="319"/>
        <v>0.99862740030315944</v>
      </c>
      <c r="CY75" s="412">
        <f t="shared" si="319"/>
        <v>0.99855689529738689</v>
      </c>
      <c r="CZ75" s="412">
        <f t="shared" si="319"/>
        <v>0.9984402176777526</v>
      </c>
      <c r="DA75" s="412">
        <f t="shared" si="319"/>
        <v>0.99825316689847254</v>
      </c>
      <c r="DB75" s="412">
        <f t="shared" si="319"/>
        <v>0.99857761955066082</v>
      </c>
      <c r="DC75" s="412">
        <f t="shared" si="319"/>
        <v>0.99852275829790549</v>
      </c>
      <c r="DD75" s="412">
        <f t="shared" si="319"/>
        <v>0.99849390467944543</v>
      </c>
      <c r="DE75" s="412">
        <f t="shared" si="319"/>
        <v>0.99869329086528646</v>
      </c>
      <c r="DF75" s="413">
        <f t="shared" si="319"/>
        <v>0.99839105955305862</v>
      </c>
      <c r="DG75" s="412">
        <f t="shared" si="319"/>
        <v>0.99783466367068596</v>
      </c>
      <c r="DH75" s="412">
        <f t="shared" si="319"/>
        <v>0.99906715398153989</v>
      </c>
      <c r="DI75" s="412">
        <f t="shared" si="319"/>
        <v>0.99851038266166092</v>
      </c>
      <c r="DJ75" s="412">
        <f t="shared" si="319"/>
        <v>0.99842485169058126</v>
      </c>
      <c r="DK75" s="412">
        <f t="shared" si="319"/>
        <v>0.99941929939116769</v>
      </c>
      <c r="DL75" s="412">
        <f t="shared" ref="DL75:DU75" si="320">SUM(DL72/DL73)</f>
        <v>0.99856911058926623</v>
      </c>
      <c r="DM75" s="412">
        <f t="shared" si="320"/>
        <v>0.99832046525619167</v>
      </c>
      <c r="DN75" s="412">
        <f t="shared" si="320"/>
        <v>0.99835673737675534</v>
      </c>
      <c r="DO75" s="412">
        <f t="shared" si="320"/>
        <v>0.99833496024917079</v>
      </c>
      <c r="DP75" s="412">
        <f t="shared" si="320"/>
        <v>0.99843758839074304</v>
      </c>
      <c r="DQ75" s="412">
        <f t="shared" si="320"/>
        <v>0.99857662322962204</v>
      </c>
      <c r="DR75" s="412">
        <f t="shared" si="320"/>
        <v>0.99754930808938513</v>
      </c>
      <c r="DS75" s="412">
        <f t="shared" si="320"/>
        <v>0.99836760136146363</v>
      </c>
      <c r="DT75" s="412">
        <f t="shared" si="320"/>
        <v>0.99903362039968602</v>
      </c>
      <c r="DU75" s="412">
        <f t="shared" si="320"/>
        <v>0.99892132710980497</v>
      </c>
      <c r="DV75" s="415">
        <f t="shared" ref="DV75:FK75" si="321">SUM(DV72/DV73)</f>
        <v>0.99904095776737289</v>
      </c>
      <c r="DW75" s="415">
        <f t="shared" si="321"/>
        <v>0.99877377978896476</v>
      </c>
      <c r="DX75" s="415">
        <f t="shared" si="321"/>
        <v>0.99943228483267943</v>
      </c>
      <c r="DY75" s="415">
        <f t="shared" si="321"/>
        <v>0.99946547680935283</v>
      </c>
      <c r="DZ75" s="415">
        <f t="shared" si="321"/>
        <v>0.99942288023740455</v>
      </c>
      <c r="EA75" s="415">
        <f t="shared" si="321"/>
        <v>0.99937606538558987</v>
      </c>
      <c r="EB75" s="415">
        <f t="shared" si="321"/>
        <v>0.99942446878639768</v>
      </c>
      <c r="EC75" s="493">
        <f t="shared" si="321"/>
        <v>0.99969366952223004</v>
      </c>
      <c r="ED75" s="493">
        <f t="shared" si="321"/>
        <v>0.99951886739052986</v>
      </c>
      <c r="EE75" s="493">
        <f t="shared" si="321"/>
        <v>0.99973748299404197</v>
      </c>
      <c r="EF75" s="493">
        <f t="shared" si="321"/>
        <v>0.99964082643075414</v>
      </c>
      <c r="EG75" s="493">
        <f t="shared" si="321"/>
        <v>0.99974278782918768</v>
      </c>
      <c r="EH75" s="493">
        <f t="shared" si="321"/>
        <v>0.99974657205356665</v>
      </c>
      <c r="EI75" s="493">
        <f t="shared" si="321"/>
        <v>0.99976802126781017</v>
      </c>
      <c r="EJ75" s="493">
        <f t="shared" si="321"/>
        <v>0.99970556530643295</v>
      </c>
      <c r="EK75" s="493">
        <f t="shared" si="321"/>
        <v>0.99966190603036698</v>
      </c>
      <c r="EL75" s="493">
        <f t="shared" si="321"/>
        <v>0.99967818851816648</v>
      </c>
      <c r="EM75" s="493">
        <f t="shared" si="321"/>
        <v>0.99948629659232469</v>
      </c>
      <c r="EN75" s="493">
        <f t="shared" si="321"/>
        <v>0.99949983588364932</v>
      </c>
      <c r="EO75" s="493">
        <f t="shared" si="321"/>
        <v>0.99960383100156569</v>
      </c>
      <c r="EP75" s="493">
        <f t="shared" si="321"/>
        <v>0.99961651148164621</v>
      </c>
      <c r="EQ75" s="493">
        <f t="shared" si="321"/>
        <v>0.9996255491506294</v>
      </c>
      <c r="ER75" s="493">
        <f t="shared" si="321"/>
        <v>0.99970261412439343</v>
      </c>
      <c r="ES75" s="493">
        <f t="shared" si="321"/>
        <v>0.99976580611895471</v>
      </c>
      <c r="ET75" s="493">
        <f t="shared" si="321"/>
        <v>0.99978496515458071</v>
      </c>
      <c r="EU75" s="493">
        <f t="shared" si="321"/>
        <v>0.99976150405443109</v>
      </c>
      <c r="EV75" s="493">
        <f t="shared" si="321"/>
        <v>0.99971689799347652</v>
      </c>
      <c r="EW75" s="493">
        <f t="shared" si="321"/>
        <v>0.99964853470212145</v>
      </c>
      <c r="EX75" s="493">
        <f t="shared" si="321"/>
        <v>0.99984322775245038</v>
      </c>
      <c r="EY75" s="493">
        <f t="shared" si="321"/>
        <v>0.99983434207178901</v>
      </c>
      <c r="EZ75" s="493">
        <f t="shared" si="321"/>
        <v>0.99983523451130851</v>
      </c>
      <c r="FA75" s="493">
        <f t="shared" si="321"/>
        <v>0.99986502734084326</v>
      </c>
      <c r="FB75" s="493">
        <f t="shared" si="321"/>
        <v>0.99990543869966553</v>
      </c>
      <c r="FC75" s="493">
        <f t="shared" si="321"/>
        <v>0.99986069986426729</v>
      </c>
      <c r="FD75" s="493">
        <f t="shared" si="321"/>
        <v>0.99987724810714873</v>
      </c>
      <c r="FE75" s="493">
        <f t="shared" si="321"/>
        <v>0.99986661143912214</v>
      </c>
      <c r="FF75" s="493">
        <f t="shared" si="321"/>
        <v>0.99988904704088455</v>
      </c>
      <c r="FG75" s="493">
        <f t="shared" si="321"/>
        <v>0.9998597194731611</v>
      </c>
      <c r="FH75" s="493">
        <f t="shared" si="321"/>
        <v>0.99986102875778238</v>
      </c>
      <c r="FI75" s="493">
        <f t="shared" si="321"/>
        <v>0.99985521022845303</v>
      </c>
      <c r="FJ75" s="493">
        <f t="shared" si="321"/>
        <v>0.99986756251896092</v>
      </c>
      <c r="FK75" s="493">
        <f t="shared" si="321"/>
        <v>0.99986011464382085</v>
      </c>
    </row>
    <row r="76" spans="2:167" s="345" customFormat="1" hidden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67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67" s="387" customFormat="1" x14ac:dyDescent="0.25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</row>
    <row r="79" spans="2:167" s="387" customFormat="1" ht="13.8" thickBot="1" x14ac:dyDescent="0.3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322">U80-U78</f>
        <v>10003</v>
      </c>
      <c r="V79" s="387">
        <f t="shared" si="322"/>
        <v>9273</v>
      </c>
      <c r="W79" s="387">
        <f t="shared" si="322"/>
        <v>9538</v>
      </c>
      <c r="X79" s="387">
        <f t="shared" si="322"/>
        <v>10725</v>
      </c>
      <c r="Y79" s="387">
        <f t="shared" si="322"/>
        <v>8654</v>
      </c>
      <c r="Z79" s="348">
        <f t="shared" si="322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</row>
    <row r="80" spans="2:167" s="387" customFormat="1" ht="13.8" thickTop="1" x14ac:dyDescent="0.25">
      <c r="B80" s="390" t="s">
        <v>9</v>
      </c>
      <c r="C80" s="397">
        <f t="shared" ref="C80:Q80" si="323">SUM(C78:C79)</f>
        <v>5610.8769999999995</v>
      </c>
      <c r="D80" s="398">
        <f t="shared" si="323"/>
        <v>42121.443999999996</v>
      </c>
      <c r="E80" s="398">
        <f t="shared" si="323"/>
        <v>3931.3760000000002</v>
      </c>
      <c r="F80" s="398">
        <f t="shared" si="323"/>
        <v>27113.576999999997</v>
      </c>
      <c r="G80" s="398">
        <f t="shared" si="323"/>
        <v>22784.673999999999</v>
      </c>
      <c r="H80" s="398">
        <f t="shared" si="323"/>
        <v>25018.084999999999</v>
      </c>
      <c r="I80" s="398">
        <f t="shared" si="323"/>
        <v>22461.891</v>
      </c>
      <c r="J80" s="398">
        <f t="shared" si="323"/>
        <v>26365.290999999997</v>
      </c>
      <c r="K80" s="398">
        <f t="shared" si="323"/>
        <v>25948.799999999999</v>
      </c>
      <c r="L80" s="398">
        <f t="shared" si="323"/>
        <v>24971.558000000001</v>
      </c>
      <c r="M80" s="398">
        <f t="shared" si="323"/>
        <v>24567.637000000002</v>
      </c>
      <c r="N80" s="399">
        <f t="shared" si="323"/>
        <v>24332.894999999997</v>
      </c>
      <c r="O80" s="441">
        <f t="shared" si="323"/>
        <v>23250</v>
      </c>
      <c r="P80" s="398">
        <f t="shared" si="323"/>
        <v>19498</v>
      </c>
      <c r="Q80" s="398">
        <f t="shared" si="323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324">SUM(AA78:AA79)</f>
        <v>20442</v>
      </c>
      <c r="AB80" s="400">
        <f t="shared" si="324"/>
        <v>18257</v>
      </c>
      <c r="AC80" s="400">
        <f t="shared" si="324"/>
        <v>24352</v>
      </c>
      <c r="AD80" s="400">
        <f t="shared" si="324"/>
        <v>20142</v>
      </c>
      <c r="AE80" s="400">
        <f t="shared" si="324"/>
        <v>18273</v>
      </c>
      <c r="AF80" s="400">
        <f t="shared" si="324"/>
        <v>21861</v>
      </c>
      <c r="AG80" s="400">
        <f t="shared" ref="AG80:AL80" si="325">SUM(AG78:AG79)</f>
        <v>19972</v>
      </c>
      <c r="AH80" s="400">
        <f t="shared" si="325"/>
        <v>20930</v>
      </c>
      <c r="AI80" s="400">
        <f t="shared" si="325"/>
        <v>20676</v>
      </c>
      <c r="AJ80" s="400">
        <f t="shared" si="325"/>
        <v>19677</v>
      </c>
      <c r="AK80" s="400">
        <f t="shared" si="325"/>
        <v>18608</v>
      </c>
      <c r="AL80" s="400">
        <f t="shared" si="325"/>
        <v>17790</v>
      </c>
      <c r="AM80" s="458">
        <f t="shared" ref="AM80:AR80" si="326">SUM(AM78:AM79)</f>
        <v>19561</v>
      </c>
      <c r="AN80" s="400">
        <f t="shared" si="326"/>
        <v>16826</v>
      </c>
      <c r="AO80" s="400">
        <f t="shared" si="326"/>
        <v>21080</v>
      </c>
      <c r="AP80" s="400">
        <f t="shared" si="326"/>
        <v>17757</v>
      </c>
      <c r="AQ80" s="400">
        <f t="shared" si="326"/>
        <v>18608</v>
      </c>
      <c r="AR80" s="400">
        <f t="shared" si="326"/>
        <v>20725</v>
      </c>
      <c r="AS80" s="400">
        <f t="shared" ref="AS80:AX80" si="327">SUM(AS78:AS79)</f>
        <v>17671</v>
      </c>
      <c r="AT80" s="400">
        <f t="shared" si="327"/>
        <v>22186</v>
      </c>
      <c r="AU80" s="400">
        <f t="shared" si="327"/>
        <v>19516</v>
      </c>
      <c r="AV80" s="400">
        <f t="shared" si="327"/>
        <v>19439</v>
      </c>
      <c r="AW80" s="400">
        <f t="shared" si="327"/>
        <v>18325</v>
      </c>
      <c r="AX80" s="400">
        <f t="shared" si="327"/>
        <v>17624</v>
      </c>
      <c r="AY80" s="458">
        <f t="shared" ref="AY80:BJ80" si="328">SUM(AY78:AY79)</f>
        <v>19187</v>
      </c>
      <c r="AZ80" s="400">
        <f t="shared" si="328"/>
        <v>17112</v>
      </c>
      <c r="BA80" s="400">
        <f t="shared" si="328"/>
        <v>23186</v>
      </c>
      <c r="BB80" s="400">
        <f t="shared" si="328"/>
        <v>17442</v>
      </c>
      <c r="BC80" s="400">
        <f t="shared" si="328"/>
        <v>21082</v>
      </c>
      <c r="BD80" s="400">
        <f t="shared" si="328"/>
        <v>20202</v>
      </c>
      <c r="BE80" s="400">
        <f t="shared" si="328"/>
        <v>18135</v>
      </c>
      <c r="BF80" s="400">
        <f t="shared" si="328"/>
        <v>21042</v>
      </c>
      <c r="BG80" s="400">
        <f t="shared" si="328"/>
        <v>18166</v>
      </c>
      <c r="BH80" s="400">
        <f t="shared" si="328"/>
        <v>20010</v>
      </c>
      <c r="BI80" s="400">
        <f t="shared" si="328"/>
        <v>18165</v>
      </c>
      <c r="BJ80" s="399">
        <f t="shared" si="328"/>
        <v>16290</v>
      </c>
      <c r="BK80" s="400">
        <f t="shared" ref="BK80:BV80" si="329">SUM(BK78:BK79)</f>
        <v>20139</v>
      </c>
      <c r="BL80" s="400">
        <f t="shared" si="329"/>
        <v>17318</v>
      </c>
      <c r="BM80" s="400">
        <f t="shared" si="329"/>
        <v>20846</v>
      </c>
      <c r="BN80" s="400">
        <f t="shared" si="329"/>
        <v>17363</v>
      </c>
      <c r="BO80" s="400">
        <f t="shared" si="329"/>
        <v>20855</v>
      </c>
      <c r="BP80" s="400">
        <f t="shared" si="329"/>
        <v>19094</v>
      </c>
      <c r="BQ80" s="400">
        <f t="shared" si="329"/>
        <v>19126</v>
      </c>
      <c r="BR80" s="400">
        <f t="shared" si="329"/>
        <v>21005</v>
      </c>
      <c r="BS80" s="400">
        <f t="shared" si="329"/>
        <v>17104</v>
      </c>
      <c r="BT80" s="400">
        <f t="shared" si="329"/>
        <v>19020</v>
      </c>
      <c r="BU80" s="400">
        <f t="shared" si="329"/>
        <v>19009</v>
      </c>
      <c r="BV80" s="399">
        <f t="shared" si="329"/>
        <v>19050</v>
      </c>
      <c r="BW80" s="400">
        <f t="shared" ref="BW80:CB80" si="330">SUM(BW78:BW79)</f>
        <v>19043</v>
      </c>
      <c r="BX80" s="400">
        <f t="shared" si="330"/>
        <v>19039</v>
      </c>
      <c r="BY80" s="400">
        <f t="shared" si="330"/>
        <v>19007</v>
      </c>
      <c r="BZ80" s="400">
        <f t="shared" si="330"/>
        <v>19063</v>
      </c>
      <c r="CA80" s="400">
        <f t="shared" si="330"/>
        <v>19100</v>
      </c>
      <c r="CB80" s="400">
        <f t="shared" si="330"/>
        <v>18929</v>
      </c>
      <c r="CC80" s="400">
        <f t="shared" ref="CC80:DK80" si="331">SUM(CC78:CC79)</f>
        <v>18916</v>
      </c>
      <c r="CD80" s="400">
        <f t="shared" si="331"/>
        <v>18889</v>
      </c>
      <c r="CE80" s="400">
        <f t="shared" si="331"/>
        <v>18811</v>
      </c>
      <c r="CF80" s="400">
        <f t="shared" si="331"/>
        <v>18831.099999999999</v>
      </c>
      <c r="CG80" s="400">
        <f t="shared" si="331"/>
        <v>18772.989999999998</v>
      </c>
      <c r="CH80" s="399">
        <f t="shared" si="331"/>
        <v>18770.57</v>
      </c>
      <c r="CI80" s="441">
        <f t="shared" si="331"/>
        <v>18742</v>
      </c>
      <c r="CJ80" s="398">
        <f t="shared" si="331"/>
        <v>18703</v>
      </c>
      <c r="CK80" s="398">
        <f t="shared" si="331"/>
        <v>18665</v>
      </c>
      <c r="CL80" s="398">
        <f t="shared" si="331"/>
        <v>18659</v>
      </c>
      <c r="CM80" s="398">
        <f t="shared" si="331"/>
        <v>18636</v>
      </c>
      <c r="CN80" s="398">
        <f t="shared" si="331"/>
        <v>18622</v>
      </c>
      <c r="CO80" s="398">
        <f t="shared" si="331"/>
        <v>18590</v>
      </c>
      <c r="CP80" s="398">
        <f t="shared" si="331"/>
        <v>18591</v>
      </c>
      <c r="CQ80" s="398">
        <f t="shared" si="331"/>
        <v>18642</v>
      </c>
      <c r="CR80" s="398">
        <f t="shared" si="331"/>
        <v>18561</v>
      </c>
      <c r="CS80" s="398">
        <f t="shared" si="331"/>
        <v>18517</v>
      </c>
      <c r="CT80" s="399">
        <f t="shared" si="331"/>
        <v>18521</v>
      </c>
      <c r="CU80" s="400">
        <f t="shared" si="331"/>
        <v>14906</v>
      </c>
      <c r="CV80" s="400">
        <f t="shared" si="331"/>
        <v>18497</v>
      </c>
      <c r="CW80" s="400">
        <f t="shared" si="331"/>
        <v>18511</v>
      </c>
      <c r="CX80" s="400">
        <f t="shared" si="331"/>
        <v>18839</v>
      </c>
      <c r="CY80" s="400">
        <f t="shared" si="331"/>
        <v>18468</v>
      </c>
      <c r="CZ80" s="400">
        <f t="shared" si="331"/>
        <v>18498</v>
      </c>
      <c r="DA80" s="400">
        <f t="shared" si="331"/>
        <v>18326</v>
      </c>
      <c r="DB80" s="400">
        <f t="shared" si="331"/>
        <v>17871</v>
      </c>
      <c r="DC80" s="400">
        <f t="shared" si="331"/>
        <v>18440</v>
      </c>
      <c r="DD80" s="400">
        <f t="shared" si="331"/>
        <v>17429</v>
      </c>
      <c r="DE80" s="400">
        <f t="shared" si="331"/>
        <v>17809</v>
      </c>
      <c r="DF80" s="399">
        <f t="shared" si="331"/>
        <v>20051</v>
      </c>
      <c r="DG80" s="400">
        <f t="shared" si="331"/>
        <v>15668</v>
      </c>
      <c r="DH80" s="400">
        <f t="shared" si="331"/>
        <v>18429</v>
      </c>
      <c r="DI80" s="400">
        <f t="shared" si="331"/>
        <v>18104</v>
      </c>
      <c r="DJ80" s="400">
        <f t="shared" si="331"/>
        <v>16309</v>
      </c>
      <c r="DK80" s="400">
        <f t="shared" si="331"/>
        <v>15680</v>
      </c>
      <c r="DL80" s="400">
        <f t="shared" ref="DL80:DU80" si="332">SUM(DL78:DL79)</f>
        <v>17806</v>
      </c>
      <c r="DM80" s="400">
        <f t="shared" si="332"/>
        <v>16268</v>
      </c>
      <c r="DN80" s="400">
        <f t="shared" si="332"/>
        <v>17846</v>
      </c>
      <c r="DO80" s="400">
        <f t="shared" si="332"/>
        <v>17301</v>
      </c>
      <c r="DP80" s="400">
        <f t="shared" si="332"/>
        <v>17106</v>
      </c>
      <c r="DQ80" s="400">
        <f t="shared" si="332"/>
        <v>17920</v>
      </c>
      <c r="DR80" s="400">
        <f t="shared" si="332"/>
        <v>15700</v>
      </c>
      <c r="DS80" s="400">
        <f t="shared" si="332"/>
        <v>16044</v>
      </c>
      <c r="DT80" s="400">
        <f t="shared" si="332"/>
        <v>16741</v>
      </c>
      <c r="DU80" s="400">
        <f t="shared" si="332"/>
        <v>17901</v>
      </c>
      <c r="DV80" s="402">
        <f t="shared" ref="DV80:FK80" si="333">SUM(DV78:DV79)</f>
        <v>18290</v>
      </c>
      <c r="DW80" s="402">
        <f t="shared" si="333"/>
        <v>18288</v>
      </c>
      <c r="DX80" s="402">
        <f t="shared" si="333"/>
        <v>17219</v>
      </c>
      <c r="DY80" s="402">
        <f t="shared" si="333"/>
        <v>18006</v>
      </c>
      <c r="DZ80" s="402">
        <f t="shared" si="333"/>
        <v>18327</v>
      </c>
      <c r="EA80" s="402">
        <f t="shared" si="333"/>
        <v>18321</v>
      </c>
      <c r="EB80" s="402">
        <f t="shared" si="333"/>
        <v>18326</v>
      </c>
      <c r="EC80" s="489">
        <f t="shared" si="333"/>
        <v>18343</v>
      </c>
      <c r="ED80" s="489">
        <f t="shared" si="333"/>
        <v>18388</v>
      </c>
      <c r="EE80" s="489">
        <f t="shared" si="333"/>
        <v>18355</v>
      </c>
      <c r="EF80" s="489">
        <f t="shared" si="333"/>
        <v>18321</v>
      </c>
      <c r="EG80" s="489">
        <f t="shared" si="333"/>
        <v>18339</v>
      </c>
      <c r="EH80" s="489">
        <f t="shared" si="333"/>
        <v>18319</v>
      </c>
      <c r="EI80" s="489">
        <f t="shared" si="333"/>
        <v>18337</v>
      </c>
      <c r="EJ80" s="489">
        <f t="shared" si="333"/>
        <v>18318</v>
      </c>
      <c r="EK80" s="489">
        <f t="shared" si="333"/>
        <v>18317</v>
      </c>
      <c r="EL80" s="489">
        <f t="shared" si="333"/>
        <v>18319</v>
      </c>
      <c r="EM80" s="489">
        <f t="shared" si="333"/>
        <v>18339</v>
      </c>
      <c r="EN80" s="489">
        <f t="shared" si="333"/>
        <v>18392</v>
      </c>
      <c r="EO80" s="489">
        <f t="shared" si="333"/>
        <v>18298</v>
      </c>
      <c r="EP80" s="489">
        <f t="shared" si="333"/>
        <v>17976</v>
      </c>
      <c r="EQ80" s="489">
        <f t="shared" si="333"/>
        <v>16807</v>
      </c>
      <c r="ER80" s="489">
        <f t="shared" si="333"/>
        <v>17079</v>
      </c>
      <c r="ES80" s="489">
        <f t="shared" si="333"/>
        <v>16800</v>
      </c>
      <c r="ET80" s="489">
        <f t="shared" si="333"/>
        <v>18336</v>
      </c>
      <c r="EU80" s="489">
        <f t="shared" si="333"/>
        <v>18387</v>
      </c>
      <c r="EV80" s="489">
        <f t="shared" si="333"/>
        <v>18328</v>
      </c>
      <c r="EW80" s="489">
        <f t="shared" si="333"/>
        <v>18367</v>
      </c>
      <c r="EX80" s="489">
        <f t="shared" si="333"/>
        <v>18500</v>
      </c>
      <c r="EY80" s="489">
        <f t="shared" si="333"/>
        <v>18370</v>
      </c>
      <c r="EZ80" s="489">
        <f t="shared" si="333"/>
        <v>18365</v>
      </c>
      <c r="FA80" s="489">
        <f t="shared" si="333"/>
        <v>18399</v>
      </c>
      <c r="FB80" s="489">
        <f t="shared" si="333"/>
        <v>18357</v>
      </c>
      <c r="FC80" s="489">
        <f t="shared" si="333"/>
        <v>18395</v>
      </c>
      <c r="FD80" s="489">
        <f t="shared" si="333"/>
        <v>18379</v>
      </c>
      <c r="FE80" s="489">
        <f t="shared" si="333"/>
        <v>18374</v>
      </c>
      <c r="FF80" s="489">
        <f t="shared" si="333"/>
        <v>18367</v>
      </c>
      <c r="FG80" s="489">
        <f t="shared" si="333"/>
        <v>18385</v>
      </c>
      <c r="FH80" s="489">
        <f t="shared" si="333"/>
        <v>18404</v>
      </c>
      <c r="FI80" s="489">
        <f t="shared" si="333"/>
        <v>18407</v>
      </c>
      <c r="FJ80" s="489">
        <f t="shared" si="333"/>
        <v>18407</v>
      </c>
      <c r="FK80" s="489">
        <f t="shared" si="333"/>
        <v>18423</v>
      </c>
    </row>
    <row r="81" spans="2:167" s="345" customFormat="1" x14ac:dyDescent="0.25">
      <c r="B81" s="443" t="s">
        <v>10</v>
      </c>
      <c r="C81" s="444">
        <f t="shared" ref="C81:Q81" si="334">SUM(C78)/C80</f>
        <v>0.84336192007060584</v>
      </c>
      <c r="D81" s="445">
        <f t="shared" si="334"/>
        <v>0.80239780003743455</v>
      </c>
      <c r="E81" s="445">
        <f t="shared" si="334"/>
        <v>0.94975779472632482</v>
      </c>
      <c r="F81" s="445">
        <f t="shared" si="334"/>
        <v>0.835694235400958</v>
      </c>
      <c r="G81" s="445">
        <f t="shared" si="334"/>
        <v>0.83220115416178442</v>
      </c>
      <c r="H81" s="445">
        <f t="shared" si="334"/>
        <v>0.7741339115284005</v>
      </c>
      <c r="I81" s="445">
        <f t="shared" si="334"/>
        <v>0.86775196264642185</v>
      </c>
      <c r="J81" s="445">
        <f t="shared" si="334"/>
        <v>0.72100945140336214</v>
      </c>
      <c r="K81" s="445">
        <f t="shared" si="334"/>
        <v>0.72158781908990011</v>
      </c>
      <c r="L81" s="445">
        <f t="shared" si="334"/>
        <v>0.74357739312861448</v>
      </c>
      <c r="M81" s="445">
        <f t="shared" si="334"/>
        <v>0.73803137843497113</v>
      </c>
      <c r="N81" s="447">
        <f t="shared" si="334"/>
        <v>0.61792770650594597</v>
      </c>
      <c r="O81" s="446">
        <f t="shared" si="334"/>
        <v>0.6846451612903226</v>
      </c>
      <c r="P81" s="445">
        <f t="shared" si="334"/>
        <v>0.67683865011796085</v>
      </c>
      <c r="Q81" s="445">
        <f t="shared" si="334"/>
        <v>0.66073750696637568</v>
      </c>
      <c r="R81" s="445">
        <f t="shared" ref="R81:W81" si="335">SUM(R78)/R80</f>
        <v>0.67001866453357717</v>
      </c>
      <c r="S81" s="445">
        <f t="shared" si="335"/>
        <v>0.66184586108468124</v>
      </c>
      <c r="T81" s="445">
        <f t="shared" si="335"/>
        <v>0.65691050673213391</v>
      </c>
      <c r="U81" s="445">
        <f t="shared" si="335"/>
        <v>0.64944804625898023</v>
      </c>
      <c r="V81" s="445">
        <f t="shared" si="335"/>
        <v>0.64348327566320651</v>
      </c>
      <c r="W81" s="445">
        <f t="shared" si="335"/>
        <v>0.63138164251207729</v>
      </c>
      <c r="X81" s="445">
        <f t="shared" ref="X81:AC81" si="336">SUM(X78)/X80</f>
        <v>0.63322047809582438</v>
      </c>
      <c r="Y81" s="445">
        <f t="shared" si="336"/>
        <v>0.59370892018779342</v>
      </c>
      <c r="Z81" s="447">
        <f t="shared" si="336"/>
        <v>0.61184608406410645</v>
      </c>
      <c r="AA81" s="445">
        <f t="shared" si="336"/>
        <v>0.56848644946678406</v>
      </c>
      <c r="AB81" s="445">
        <f t="shared" si="336"/>
        <v>0.56739880593744862</v>
      </c>
      <c r="AC81" s="445">
        <f t="shared" si="336"/>
        <v>0.50151938239159</v>
      </c>
      <c r="AD81" s="445">
        <f t="shared" ref="AD81:AI81" si="337">SUM(AD78)/AD80</f>
        <v>0.51201469566080826</v>
      </c>
      <c r="AE81" s="445">
        <f t="shared" si="337"/>
        <v>0.5012860504569584</v>
      </c>
      <c r="AF81" s="445">
        <f t="shared" si="337"/>
        <v>0.49233795343305431</v>
      </c>
      <c r="AG81" s="445">
        <f t="shared" si="337"/>
        <v>0.47426396955738032</v>
      </c>
      <c r="AH81" s="445">
        <f t="shared" si="337"/>
        <v>0.46626851409460107</v>
      </c>
      <c r="AI81" s="445">
        <f t="shared" si="337"/>
        <v>0.43112787773263689</v>
      </c>
      <c r="AJ81" s="445">
        <f t="shared" ref="AJ81:AO81" si="338">SUM(AJ78)/AJ80</f>
        <v>0.43248462672155308</v>
      </c>
      <c r="AK81" s="445">
        <f t="shared" si="338"/>
        <v>0.42487102321582115</v>
      </c>
      <c r="AL81" s="445">
        <f t="shared" si="338"/>
        <v>0.4229904440697021</v>
      </c>
      <c r="AM81" s="459">
        <f t="shared" si="338"/>
        <v>0.40437605439394714</v>
      </c>
      <c r="AN81" s="445">
        <f t="shared" si="338"/>
        <v>0.42077736835849283</v>
      </c>
      <c r="AO81" s="445">
        <f t="shared" si="338"/>
        <v>0.36755218216318786</v>
      </c>
      <c r="AP81" s="445">
        <f t="shared" ref="AP81:AU81" si="339">SUM(AP78)/AP80</f>
        <v>0.39995494734470916</v>
      </c>
      <c r="AQ81" s="445">
        <f t="shared" si="339"/>
        <v>0.38768271711092006</v>
      </c>
      <c r="AR81" s="445">
        <f t="shared" si="339"/>
        <v>0.36612786489746685</v>
      </c>
      <c r="AS81" s="445">
        <f t="shared" si="339"/>
        <v>0.38373606473883765</v>
      </c>
      <c r="AT81" s="445">
        <f t="shared" si="339"/>
        <v>0.3645091499143604</v>
      </c>
      <c r="AU81" s="445">
        <f t="shared" si="339"/>
        <v>0.36529001844640296</v>
      </c>
      <c r="AV81" s="445">
        <f t="shared" ref="AV81:BJ81" si="340">SUM(AV78)/AV80</f>
        <v>0.35907196872267094</v>
      </c>
      <c r="AW81" s="445">
        <f t="shared" si="340"/>
        <v>0.35388813096862209</v>
      </c>
      <c r="AX81" s="445">
        <f t="shared" si="340"/>
        <v>0.36104176123467996</v>
      </c>
      <c r="AY81" s="459">
        <f t="shared" si="340"/>
        <v>0.34997654662010735</v>
      </c>
      <c r="AZ81" s="445">
        <f t="shared" si="340"/>
        <v>0.3709093034128097</v>
      </c>
      <c r="BA81" s="445">
        <f t="shared" si="340"/>
        <v>0.31454325886310702</v>
      </c>
      <c r="BB81" s="445">
        <f t="shared" si="340"/>
        <v>0.34674922600619196</v>
      </c>
      <c r="BC81" s="445">
        <f t="shared" si="340"/>
        <v>0.3249691680106252</v>
      </c>
      <c r="BD81" s="445">
        <f t="shared" si="340"/>
        <v>0.32630432630432632</v>
      </c>
      <c r="BE81" s="445">
        <f t="shared" si="340"/>
        <v>0.3247311827956989</v>
      </c>
      <c r="BF81" s="445">
        <f t="shared" si="340"/>
        <v>0.31660488546716092</v>
      </c>
      <c r="BG81" s="445">
        <f t="shared" si="340"/>
        <v>0.3169657602113839</v>
      </c>
      <c r="BH81" s="445">
        <f t="shared" si="340"/>
        <v>0.30789605197401299</v>
      </c>
      <c r="BI81" s="445">
        <f t="shared" si="340"/>
        <v>0.30767960363336083</v>
      </c>
      <c r="BJ81" s="447">
        <f t="shared" si="340"/>
        <v>0.3119705340699816</v>
      </c>
      <c r="BK81" s="445">
        <f t="shared" ref="BK81:BV81" si="341">SUM(BK78)/BK80</f>
        <v>0.28829634043398383</v>
      </c>
      <c r="BL81" s="445">
        <f t="shared" si="341"/>
        <v>0.30390345305462524</v>
      </c>
      <c r="BM81" s="445">
        <f t="shared" si="341"/>
        <v>0.28398733569989448</v>
      </c>
      <c r="BN81" s="445">
        <f t="shared" si="341"/>
        <v>0.296895697748085</v>
      </c>
      <c r="BO81" s="445">
        <f t="shared" si="341"/>
        <v>0.27571325821146009</v>
      </c>
      <c r="BP81" s="445">
        <f t="shared" si="341"/>
        <v>0.27636954016968679</v>
      </c>
      <c r="BQ81" s="445">
        <f t="shared" si="341"/>
        <v>0.27266548154344872</v>
      </c>
      <c r="BR81" s="445">
        <f t="shared" si="341"/>
        <v>0.26598428945489166</v>
      </c>
      <c r="BS81" s="445">
        <f t="shared" si="341"/>
        <v>0.27449719363891489</v>
      </c>
      <c r="BT81" s="445">
        <f t="shared" si="341"/>
        <v>0.26561514195583596</v>
      </c>
      <c r="BU81" s="445">
        <f t="shared" si="341"/>
        <v>0.26398021989583881</v>
      </c>
      <c r="BV81" s="447">
        <f t="shared" si="341"/>
        <v>0.26094488188976378</v>
      </c>
      <c r="BW81" s="445">
        <f t="shared" ref="BW81:CB81" si="342">SUM(BW78)/BW80</f>
        <v>0.2561571181011395</v>
      </c>
      <c r="BX81" s="445">
        <f t="shared" si="342"/>
        <v>0.25458269867114869</v>
      </c>
      <c r="BY81" s="445">
        <f t="shared" si="342"/>
        <v>0.25301204819277107</v>
      </c>
      <c r="BZ81" s="445">
        <f t="shared" si="342"/>
        <v>0.24975082620783717</v>
      </c>
      <c r="CA81" s="445">
        <f t="shared" si="342"/>
        <v>0.25178010471204187</v>
      </c>
      <c r="CB81" s="445">
        <f t="shared" si="342"/>
        <v>0.24227375983939986</v>
      </c>
      <c r="CC81" s="445">
        <f t="shared" ref="CC81:DK81" si="343">SUM(CC78)/CC80</f>
        <v>0.2393740748572637</v>
      </c>
      <c r="CD81" s="445">
        <f t="shared" si="343"/>
        <v>0.23765154322621632</v>
      </c>
      <c r="CE81" s="445">
        <f t="shared" si="343"/>
        <v>0.23348041039817127</v>
      </c>
      <c r="CF81" s="445">
        <f t="shared" si="343"/>
        <v>0.23078842977839853</v>
      </c>
      <c r="CG81" s="445">
        <f t="shared" si="343"/>
        <v>0.22905248444706999</v>
      </c>
      <c r="CH81" s="447">
        <f t="shared" si="343"/>
        <v>0.22743049358650269</v>
      </c>
      <c r="CI81" s="460">
        <f t="shared" si="343"/>
        <v>0.22366876533987834</v>
      </c>
      <c r="CJ81" s="405">
        <f t="shared" si="343"/>
        <v>0.21948350532000213</v>
      </c>
      <c r="CK81" s="405">
        <f t="shared" si="343"/>
        <v>0.21826948834717386</v>
      </c>
      <c r="CL81" s="405">
        <f t="shared" si="343"/>
        <v>0.21566000321560641</v>
      </c>
      <c r="CM81" s="405">
        <f t="shared" si="343"/>
        <v>0.21276024898046791</v>
      </c>
      <c r="CN81" s="405">
        <f t="shared" si="343"/>
        <v>0.2095908065728708</v>
      </c>
      <c r="CO81" s="405">
        <f t="shared" si="343"/>
        <v>0.20586336740182895</v>
      </c>
      <c r="CP81" s="405">
        <f t="shared" si="343"/>
        <v>0.20240976816739281</v>
      </c>
      <c r="CQ81" s="405">
        <f t="shared" si="343"/>
        <v>0.19659907735221543</v>
      </c>
      <c r="CR81" s="405">
        <f t="shared" si="343"/>
        <v>0.19303916814826788</v>
      </c>
      <c r="CS81" s="405">
        <f t="shared" si="343"/>
        <v>0.18977156126802397</v>
      </c>
      <c r="CT81" s="406">
        <f t="shared" si="343"/>
        <v>0.187192916149236</v>
      </c>
      <c r="CU81" s="405">
        <f t="shared" si="343"/>
        <v>0.20615859385482357</v>
      </c>
      <c r="CV81" s="405">
        <f t="shared" si="343"/>
        <v>0.18240795804725091</v>
      </c>
      <c r="CW81" s="405">
        <f t="shared" si="343"/>
        <v>0.17967694884122953</v>
      </c>
      <c r="CX81" s="405">
        <f t="shared" si="343"/>
        <v>0.18084824035246033</v>
      </c>
      <c r="CY81" s="405">
        <f t="shared" si="343"/>
        <v>0.17462638076673165</v>
      </c>
      <c r="CZ81" s="405">
        <f t="shared" si="343"/>
        <v>0.17212671640177316</v>
      </c>
      <c r="DA81" s="405">
        <f t="shared" si="343"/>
        <v>0.17374222416239224</v>
      </c>
      <c r="DB81" s="405">
        <f t="shared" si="343"/>
        <v>0.16484807789155614</v>
      </c>
      <c r="DC81" s="405">
        <f t="shared" si="343"/>
        <v>0.1631236442516269</v>
      </c>
      <c r="DD81" s="405">
        <f t="shared" si="343"/>
        <v>0.16122554363417294</v>
      </c>
      <c r="DE81" s="405">
        <f t="shared" si="343"/>
        <v>0.15750463248919086</v>
      </c>
      <c r="DF81" s="406">
        <f t="shared" si="343"/>
        <v>0.1425365318437983</v>
      </c>
      <c r="DG81" s="405">
        <f t="shared" si="343"/>
        <v>0.16262445749297932</v>
      </c>
      <c r="DH81" s="405">
        <f t="shared" si="343"/>
        <v>0.15041510662542731</v>
      </c>
      <c r="DI81" s="405">
        <f t="shared" si="343"/>
        <v>0.1515687140963323</v>
      </c>
      <c r="DJ81" s="405">
        <f t="shared" si="343"/>
        <v>0.15935986265252314</v>
      </c>
      <c r="DK81" s="405">
        <f t="shared" si="343"/>
        <v>0.15625</v>
      </c>
      <c r="DL81" s="405">
        <f t="shared" ref="DL81:FK81" si="344">SUM(DL78)/DL80</f>
        <v>0.14944400763787488</v>
      </c>
      <c r="DM81" s="405">
        <f t="shared" si="344"/>
        <v>0.15502827637078928</v>
      </c>
      <c r="DN81" s="405">
        <f t="shared" si="344"/>
        <v>0.14552280623108821</v>
      </c>
      <c r="DO81" s="405">
        <f t="shared" si="344"/>
        <v>0.14085890988960176</v>
      </c>
      <c r="DP81" s="405">
        <f t="shared" si="344"/>
        <v>0.14135391090845317</v>
      </c>
      <c r="DQ81" s="405">
        <f t="shared" si="344"/>
        <v>0.14045758928571428</v>
      </c>
      <c r="DR81" s="405">
        <f t="shared" si="344"/>
        <v>0.14541401273885352</v>
      </c>
      <c r="DS81" s="405">
        <f t="shared" si="344"/>
        <v>0.13681126901022189</v>
      </c>
      <c r="DT81" s="405">
        <f t="shared" si="344"/>
        <v>0.1369093841467057</v>
      </c>
      <c r="DU81" s="405">
        <f t="shared" si="344"/>
        <v>0.13267415228199542</v>
      </c>
      <c r="DV81" s="408">
        <f t="shared" si="344"/>
        <v>0.13045379989065062</v>
      </c>
      <c r="DW81" s="408">
        <f t="shared" si="344"/>
        <v>0.12773403324584426</v>
      </c>
      <c r="DX81" s="408">
        <f t="shared" si="344"/>
        <v>0.13392183053603576</v>
      </c>
      <c r="DY81" s="408">
        <f t="shared" si="344"/>
        <v>0.12706875485949129</v>
      </c>
      <c r="DZ81" s="408">
        <f t="shared" si="344"/>
        <v>0.12358814863316418</v>
      </c>
      <c r="EA81" s="408">
        <f t="shared" si="344"/>
        <v>0.12384695158561214</v>
      </c>
      <c r="EB81" s="408">
        <f t="shared" si="344"/>
        <v>0.12228527774746262</v>
      </c>
      <c r="EC81" s="491">
        <f t="shared" si="344"/>
        <v>0.11999127732650057</v>
      </c>
      <c r="ED81" s="491">
        <f t="shared" si="344"/>
        <v>0.12480965847291713</v>
      </c>
      <c r="EE81" s="491">
        <f t="shared" si="344"/>
        <v>0.11942250068101334</v>
      </c>
      <c r="EF81" s="491">
        <f t="shared" si="344"/>
        <v>0.11817040554554882</v>
      </c>
      <c r="EG81" s="491">
        <f t="shared" si="344"/>
        <v>0.11690931893778286</v>
      </c>
      <c r="EH81" s="491">
        <f t="shared" si="344"/>
        <v>0.11561766471968994</v>
      </c>
      <c r="EI81" s="491">
        <f t="shared" si="344"/>
        <v>0.11512243005944266</v>
      </c>
      <c r="EJ81" s="491">
        <f t="shared" si="344"/>
        <v>0.11442297194016814</v>
      </c>
      <c r="EK81" s="491">
        <f t="shared" si="344"/>
        <v>0.1133373369001474</v>
      </c>
      <c r="EL81" s="491">
        <f t="shared" si="344"/>
        <v>0.11212402423713085</v>
      </c>
      <c r="EM81" s="491">
        <f t="shared" si="344"/>
        <v>0.11085664430994056</v>
      </c>
      <c r="EN81" s="491">
        <f t="shared" si="344"/>
        <v>0.11129839060461071</v>
      </c>
      <c r="EO81" s="491">
        <f t="shared" si="344"/>
        <v>0.10864575363427698</v>
      </c>
      <c r="EP81" s="491">
        <f t="shared" si="344"/>
        <v>0.10992434356920339</v>
      </c>
      <c r="EQ81" s="491">
        <f t="shared" si="344"/>
        <v>0.11060867495686322</v>
      </c>
      <c r="ER81" s="491">
        <f t="shared" si="344"/>
        <v>0.10697347619884068</v>
      </c>
      <c r="ES81" s="491">
        <f t="shared" si="344"/>
        <v>0.10892857142857143</v>
      </c>
      <c r="ET81" s="491">
        <f t="shared" si="344"/>
        <v>0.10351221640488656</v>
      </c>
      <c r="EU81" s="491">
        <f t="shared" si="344"/>
        <v>0.1026812421819764</v>
      </c>
      <c r="EV81" s="491">
        <f t="shared" si="344"/>
        <v>0.10241161065037102</v>
      </c>
      <c r="EW81" s="491">
        <f t="shared" si="344"/>
        <v>0.10170414330048456</v>
      </c>
      <c r="EX81" s="491">
        <f t="shared" si="344"/>
        <v>0.10021621621621622</v>
      </c>
      <c r="EY81" s="491">
        <f t="shared" si="344"/>
        <v>0.10054436581382689</v>
      </c>
      <c r="EZ81" s="491">
        <f t="shared" si="344"/>
        <v>9.9319357473454939E-2</v>
      </c>
      <c r="FA81" s="491">
        <f t="shared" si="344"/>
        <v>9.9570628838523828E-2</v>
      </c>
      <c r="FB81" s="491">
        <f t="shared" si="344"/>
        <v>9.8218663180258209E-2</v>
      </c>
      <c r="FC81" s="491">
        <f t="shared" si="344"/>
        <v>9.7635226963848867E-2</v>
      </c>
      <c r="FD81" s="491">
        <f t="shared" si="344"/>
        <v>9.6904075303335335E-2</v>
      </c>
      <c r="FE81" s="491">
        <f t="shared" si="344"/>
        <v>9.6114074235332539E-2</v>
      </c>
      <c r="FF81" s="491">
        <f t="shared" si="344"/>
        <v>9.5225132030271678E-2</v>
      </c>
      <c r="FG81" s="491">
        <f t="shared" si="344"/>
        <v>9.4424802828392718E-2</v>
      </c>
      <c r="FH81" s="491">
        <f t="shared" si="344"/>
        <v>9.3403607911323627E-2</v>
      </c>
      <c r="FI81" s="491">
        <f t="shared" si="344"/>
        <v>9.1649915792904879E-2</v>
      </c>
      <c r="FJ81" s="491">
        <f t="shared" si="344"/>
        <v>9.0454718313685012E-2</v>
      </c>
      <c r="FK81" s="491">
        <f t="shared" si="344"/>
        <v>8.8964880855452427E-2</v>
      </c>
    </row>
    <row r="82" spans="2:167" s="345" customFormat="1" ht="13.8" thickBot="1" x14ac:dyDescent="0.3">
      <c r="B82" s="417" t="s">
        <v>11</v>
      </c>
      <c r="C82" s="448">
        <f t="shared" ref="C82:Q82" si="345">SUM(C79/C80)</f>
        <v>0.15663807992939427</v>
      </c>
      <c r="D82" s="449">
        <f t="shared" si="345"/>
        <v>0.19760219996256542</v>
      </c>
      <c r="E82" s="449">
        <f t="shared" si="345"/>
        <v>5.0242205273675164E-2</v>
      </c>
      <c r="F82" s="449">
        <f t="shared" si="345"/>
        <v>0.16430576459904203</v>
      </c>
      <c r="G82" s="449">
        <f t="shared" si="345"/>
        <v>0.16779884583821564</v>
      </c>
      <c r="H82" s="449">
        <f t="shared" si="345"/>
        <v>0.22586608847159961</v>
      </c>
      <c r="I82" s="449">
        <f t="shared" si="345"/>
        <v>0.1322480373535781</v>
      </c>
      <c r="J82" s="449">
        <f t="shared" si="345"/>
        <v>0.27899054859663791</v>
      </c>
      <c r="K82" s="449">
        <f t="shared" si="345"/>
        <v>0.27841218091009989</v>
      </c>
      <c r="L82" s="449">
        <f t="shared" si="345"/>
        <v>0.25642260687138546</v>
      </c>
      <c r="M82" s="449">
        <f t="shared" si="345"/>
        <v>0.26196862156502881</v>
      </c>
      <c r="N82" s="451">
        <f t="shared" si="345"/>
        <v>0.38207229349405397</v>
      </c>
      <c r="O82" s="450">
        <f t="shared" si="345"/>
        <v>0.3153548387096774</v>
      </c>
      <c r="P82" s="449">
        <f t="shared" si="345"/>
        <v>0.32316134988203921</v>
      </c>
      <c r="Q82" s="449">
        <f t="shared" si="345"/>
        <v>0.33926249303362438</v>
      </c>
      <c r="R82" s="449">
        <f t="shared" ref="R82:W82" si="346">SUM(R79/R80)</f>
        <v>0.32998133546642289</v>
      </c>
      <c r="S82" s="449">
        <f t="shared" si="346"/>
        <v>0.33815413891531876</v>
      </c>
      <c r="T82" s="449">
        <f t="shared" si="346"/>
        <v>0.34308949326786603</v>
      </c>
      <c r="U82" s="449">
        <f t="shared" si="346"/>
        <v>0.35055195374101977</v>
      </c>
      <c r="V82" s="449">
        <f t="shared" si="346"/>
        <v>0.35651672433679354</v>
      </c>
      <c r="W82" s="449">
        <f t="shared" si="346"/>
        <v>0.36861835748792271</v>
      </c>
      <c r="X82" s="449">
        <f t="shared" ref="X82:AC82" si="347">SUM(X79/X80)</f>
        <v>0.36677952190417562</v>
      </c>
      <c r="Y82" s="449">
        <f t="shared" si="347"/>
        <v>0.40629107981220658</v>
      </c>
      <c r="Z82" s="451">
        <f t="shared" si="347"/>
        <v>0.38815391593589355</v>
      </c>
      <c r="AA82" s="449">
        <f t="shared" si="347"/>
        <v>0.43151355053321594</v>
      </c>
      <c r="AB82" s="449">
        <f t="shared" si="347"/>
        <v>0.43260119406255138</v>
      </c>
      <c r="AC82" s="449">
        <f t="shared" si="347"/>
        <v>0.49848061760841</v>
      </c>
      <c r="AD82" s="449">
        <f t="shared" ref="AD82:AI82" si="348">SUM(AD79/AD80)</f>
        <v>0.48798530433919174</v>
      </c>
      <c r="AE82" s="449">
        <f t="shared" si="348"/>
        <v>0.49871394954304166</v>
      </c>
      <c r="AF82" s="449">
        <f t="shared" si="348"/>
        <v>0.50766204656694569</v>
      </c>
      <c r="AG82" s="449">
        <f t="shared" si="348"/>
        <v>0.52573603044261963</v>
      </c>
      <c r="AH82" s="449">
        <f t="shared" si="348"/>
        <v>0.53373148590539898</v>
      </c>
      <c r="AI82" s="449">
        <f t="shared" si="348"/>
        <v>0.56887212226736317</v>
      </c>
      <c r="AJ82" s="449">
        <f t="shared" ref="AJ82:AO82" si="349">SUM(AJ79/AJ80)</f>
        <v>0.56751537327844692</v>
      </c>
      <c r="AK82" s="449">
        <f t="shared" si="349"/>
        <v>0.57512897678417885</v>
      </c>
      <c r="AL82" s="449">
        <f t="shared" si="349"/>
        <v>0.5770095559302979</v>
      </c>
      <c r="AM82" s="461">
        <f t="shared" si="349"/>
        <v>0.59562394560605281</v>
      </c>
      <c r="AN82" s="449">
        <f t="shared" si="349"/>
        <v>0.57922263164150722</v>
      </c>
      <c r="AO82" s="449">
        <f t="shared" si="349"/>
        <v>0.63244781783681214</v>
      </c>
      <c r="AP82" s="449">
        <f t="shared" ref="AP82:AU82" si="350">SUM(AP79/AP80)</f>
        <v>0.60004505265529084</v>
      </c>
      <c r="AQ82" s="449">
        <f t="shared" si="350"/>
        <v>0.61231728288907994</v>
      </c>
      <c r="AR82" s="449">
        <f t="shared" si="350"/>
        <v>0.63387213510253315</v>
      </c>
      <c r="AS82" s="449">
        <f t="shared" si="350"/>
        <v>0.61626393526116241</v>
      </c>
      <c r="AT82" s="449">
        <f t="shared" si="350"/>
        <v>0.63549085008563955</v>
      </c>
      <c r="AU82" s="449">
        <f t="shared" si="350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351">SUM(AY79/AY80)</f>
        <v>0.65002345337989265</v>
      </c>
      <c r="AZ82" s="449">
        <f t="shared" si="351"/>
        <v>0.6290906965871903</v>
      </c>
      <c r="BA82" s="449">
        <f t="shared" si="351"/>
        <v>0.68545674113689292</v>
      </c>
      <c r="BB82" s="449">
        <f t="shared" si="351"/>
        <v>0.65325077399380804</v>
      </c>
      <c r="BC82" s="449">
        <f t="shared" si="351"/>
        <v>0.67503083198937486</v>
      </c>
      <c r="BD82" s="449">
        <f t="shared" si="351"/>
        <v>0.67369567369567374</v>
      </c>
      <c r="BE82" s="449">
        <f t="shared" si="351"/>
        <v>0.6752688172043011</v>
      </c>
      <c r="BF82" s="449">
        <f t="shared" si="351"/>
        <v>0.68339511453283908</v>
      </c>
      <c r="BG82" s="449">
        <f t="shared" si="351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352">SUM(BK79/BK80)</f>
        <v>0.71170365956601622</v>
      </c>
      <c r="BL82" s="449">
        <f t="shared" si="352"/>
        <v>0.69609654694537471</v>
      </c>
      <c r="BM82" s="449">
        <f t="shared" si="352"/>
        <v>0.71601266430010557</v>
      </c>
      <c r="BN82" s="449">
        <f t="shared" si="352"/>
        <v>0.703104302251915</v>
      </c>
      <c r="BO82" s="449">
        <f t="shared" si="352"/>
        <v>0.72428674178853991</v>
      </c>
      <c r="BP82" s="449">
        <f t="shared" si="352"/>
        <v>0.72363045983031316</v>
      </c>
      <c r="BQ82" s="449">
        <f t="shared" si="352"/>
        <v>0.72733451845655128</v>
      </c>
      <c r="BR82" s="449">
        <f t="shared" si="352"/>
        <v>0.73401571054510828</v>
      </c>
      <c r="BS82" s="449">
        <f t="shared" si="352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353">SUM(BW79/BW80)</f>
        <v>0.7438428818988605</v>
      </c>
      <c r="BX82" s="449">
        <f t="shared" si="353"/>
        <v>0.74541730132885131</v>
      </c>
      <c r="BY82" s="449">
        <f t="shared" si="353"/>
        <v>0.74698795180722888</v>
      </c>
      <c r="BZ82" s="449">
        <f t="shared" si="353"/>
        <v>0.75024917379216283</v>
      </c>
      <c r="CA82" s="449">
        <f t="shared" si="353"/>
        <v>0.74821989528795807</v>
      </c>
      <c r="CB82" s="449">
        <f t="shared" si="353"/>
        <v>0.75772624016060008</v>
      </c>
      <c r="CC82" s="449">
        <f t="shared" ref="CC82:DK82" si="354">SUM(CC79/CC80)</f>
        <v>0.7606259251427363</v>
      </c>
      <c r="CD82" s="449">
        <f t="shared" si="354"/>
        <v>0.76234845677378371</v>
      </c>
      <c r="CE82" s="449">
        <f t="shared" si="354"/>
        <v>0.76651958960182875</v>
      </c>
      <c r="CF82" s="449">
        <f t="shared" si="354"/>
        <v>0.76921157022160158</v>
      </c>
      <c r="CG82" s="449">
        <f t="shared" si="354"/>
        <v>0.77094751555293006</v>
      </c>
      <c r="CH82" s="451">
        <f t="shared" si="354"/>
        <v>0.77256950641349731</v>
      </c>
      <c r="CI82" s="462">
        <f t="shared" si="354"/>
        <v>0.77633123466012166</v>
      </c>
      <c r="CJ82" s="412">
        <f t="shared" si="354"/>
        <v>0.78051649467999784</v>
      </c>
      <c r="CK82" s="412">
        <f t="shared" si="354"/>
        <v>0.78173051165282614</v>
      </c>
      <c r="CL82" s="412">
        <f t="shared" si="354"/>
        <v>0.78433999678439359</v>
      </c>
      <c r="CM82" s="412">
        <f t="shared" si="354"/>
        <v>0.78723975101953214</v>
      </c>
      <c r="CN82" s="412">
        <f t="shared" si="354"/>
        <v>0.79040919342712923</v>
      </c>
      <c r="CO82" s="412">
        <f t="shared" si="354"/>
        <v>0.79413663259817102</v>
      </c>
      <c r="CP82" s="412">
        <f t="shared" si="354"/>
        <v>0.79759023183260713</v>
      </c>
      <c r="CQ82" s="412">
        <f t="shared" si="354"/>
        <v>0.80340092264778462</v>
      </c>
      <c r="CR82" s="412">
        <f t="shared" si="354"/>
        <v>0.80696083185173217</v>
      </c>
      <c r="CS82" s="412">
        <f t="shared" si="354"/>
        <v>0.81022843873197603</v>
      </c>
      <c r="CT82" s="413">
        <f t="shared" si="354"/>
        <v>0.81280708385076395</v>
      </c>
      <c r="CU82" s="412">
        <f t="shared" si="354"/>
        <v>0.7938414061451764</v>
      </c>
      <c r="CV82" s="412">
        <f t="shared" si="354"/>
        <v>0.81759204195274915</v>
      </c>
      <c r="CW82" s="412">
        <f t="shared" si="354"/>
        <v>0.82032305115877047</v>
      </c>
      <c r="CX82" s="412">
        <f t="shared" si="354"/>
        <v>0.81915175964753972</v>
      </c>
      <c r="CY82" s="412">
        <f t="shared" si="354"/>
        <v>0.82537361923326835</v>
      </c>
      <c r="CZ82" s="412">
        <f t="shared" si="354"/>
        <v>0.82787328359822687</v>
      </c>
      <c r="DA82" s="412">
        <f t="shared" si="354"/>
        <v>0.82625777583760773</v>
      </c>
      <c r="DB82" s="412">
        <f t="shared" si="354"/>
        <v>0.8351519221084438</v>
      </c>
      <c r="DC82" s="412">
        <f t="shared" si="354"/>
        <v>0.83687635574837316</v>
      </c>
      <c r="DD82" s="412">
        <f t="shared" si="354"/>
        <v>0.83877445636582704</v>
      </c>
      <c r="DE82" s="412">
        <f t="shared" si="354"/>
        <v>0.84249536751080911</v>
      </c>
      <c r="DF82" s="413">
        <f t="shared" si="354"/>
        <v>0.85746346815620167</v>
      </c>
      <c r="DG82" s="412">
        <f t="shared" si="354"/>
        <v>0.83737554250702073</v>
      </c>
      <c r="DH82" s="412">
        <f t="shared" si="354"/>
        <v>0.84958489337457266</v>
      </c>
      <c r="DI82" s="412">
        <f t="shared" si="354"/>
        <v>0.84843128590366768</v>
      </c>
      <c r="DJ82" s="412">
        <f t="shared" si="354"/>
        <v>0.84064013734747689</v>
      </c>
      <c r="DK82" s="412">
        <f t="shared" si="354"/>
        <v>0.84375</v>
      </c>
      <c r="DL82" s="412">
        <f t="shared" ref="DL82:FK82" si="355">SUM(DL79/DL80)</f>
        <v>0.85055599236212509</v>
      </c>
      <c r="DM82" s="412">
        <f t="shared" si="355"/>
        <v>0.84497172362921069</v>
      </c>
      <c r="DN82" s="412">
        <f t="shared" si="355"/>
        <v>0.85447719376891185</v>
      </c>
      <c r="DO82" s="412">
        <f t="shared" si="355"/>
        <v>0.8591410901103983</v>
      </c>
      <c r="DP82" s="412">
        <f t="shared" si="355"/>
        <v>0.85864608909154683</v>
      </c>
      <c r="DQ82" s="412">
        <f t="shared" si="355"/>
        <v>0.85954241071428572</v>
      </c>
      <c r="DR82" s="412">
        <f t="shared" si="355"/>
        <v>0.85458598726114654</v>
      </c>
      <c r="DS82" s="412">
        <f t="shared" si="355"/>
        <v>0.86318873098977811</v>
      </c>
      <c r="DT82" s="412">
        <f t="shared" si="355"/>
        <v>0.86309061585329427</v>
      </c>
      <c r="DU82" s="412">
        <f t="shared" si="355"/>
        <v>0.86732584771800458</v>
      </c>
      <c r="DV82" s="415">
        <f t="shared" si="355"/>
        <v>0.86954620010934935</v>
      </c>
      <c r="DW82" s="415">
        <f t="shared" si="355"/>
        <v>0.87226596675415569</v>
      </c>
      <c r="DX82" s="415">
        <f t="shared" si="355"/>
        <v>0.86607816946396421</v>
      </c>
      <c r="DY82" s="415">
        <f t="shared" si="355"/>
        <v>0.87293124514050868</v>
      </c>
      <c r="DZ82" s="415">
        <f t="shared" si="355"/>
        <v>0.87641185136683586</v>
      </c>
      <c r="EA82" s="415">
        <f t="shared" si="355"/>
        <v>0.8761530484143879</v>
      </c>
      <c r="EB82" s="415">
        <f t="shared" si="355"/>
        <v>0.87771472225253733</v>
      </c>
      <c r="EC82" s="493">
        <f t="shared" si="355"/>
        <v>0.88000872267349939</v>
      </c>
      <c r="ED82" s="493">
        <f t="shared" si="355"/>
        <v>0.87519034152708286</v>
      </c>
      <c r="EE82" s="493">
        <f t="shared" si="355"/>
        <v>0.88057749931898666</v>
      </c>
      <c r="EF82" s="493">
        <f t="shared" si="355"/>
        <v>0.88182959445445119</v>
      </c>
      <c r="EG82" s="493">
        <f t="shared" si="355"/>
        <v>0.88309068106221711</v>
      </c>
      <c r="EH82" s="493">
        <f t="shared" si="355"/>
        <v>0.88438233528031007</v>
      </c>
      <c r="EI82" s="493">
        <f t="shared" si="355"/>
        <v>0.88487756994055733</v>
      </c>
      <c r="EJ82" s="493">
        <f t="shared" si="355"/>
        <v>0.88557702805983185</v>
      </c>
      <c r="EK82" s="493">
        <f t="shared" si="355"/>
        <v>0.88666266309985264</v>
      </c>
      <c r="EL82" s="493">
        <f t="shared" si="355"/>
        <v>0.88787597576286914</v>
      </c>
      <c r="EM82" s="493">
        <f t="shared" si="355"/>
        <v>0.88914335569005942</v>
      </c>
      <c r="EN82" s="493">
        <f t="shared" si="355"/>
        <v>0.88870160939538934</v>
      </c>
      <c r="EO82" s="493">
        <f t="shared" si="355"/>
        <v>0.89135424636572302</v>
      </c>
      <c r="EP82" s="493">
        <f t="shared" si="355"/>
        <v>0.89007565643079667</v>
      </c>
      <c r="EQ82" s="493">
        <f t="shared" si="355"/>
        <v>0.88939132504313678</v>
      </c>
      <c r="ER82" s="493">
        <f t="shared" si="355"/>
        <v>0.89302652380115932</v>
      </c>
      <c r="ES82" s="493">
        <f t="shared" si="355"/>
        <v>0.89107142857142863</v>
      </c>
      <c r="ET82" s="493">
        <f t="shared" si="355"/>
        <v>0.89648778359511339</v>
      </c>
      <c r="EU82" s="493">
        <f t="shared" si="355"/>
        <v>0.89731875781802362</v>
      </c>
      <c r="EV82" s="493">
        <f t="shared" si="355"/>
        <v>0.89758838934962903</v>
      </c>
      <c r="EW82" s="493">
        <f t="shared" si="355"/>
        <v>0.89829585669951539</v>
      </c>
      <c r="EX82" s="493">
        <f t="shared" si="355"/>
        <v>0.89978378378378376</v>
      </c>
      <c r="EY82" s="493">
        <f t="shared" si="355"/>
        <v>0.89945563418617314</v>
      </c>
      <c r="EZ82" s="493">
        <f t="shared" si="355"/>
        <v>0.90068064252654501</v>
      </c>
      <c r="FA82" s="493">
        <f t="shared" si="355"/>
        <v>0.90042937116147614</v>
      </c>
      <c r="FB82" s="493">
        <f t="shared" si="355"/>
        <v>0.90178133681974182</v>
      </c>
      <c r="FC82" s="493">
        <f t="shared" si="355"/>
        <v>0.90236477303615115</v>
      </c>
      <c r="FD82" s="493">
        <f t="shared" si="355"/>
        <v>0.90309592469666466</v>
      </c>
      <c r="FE82" s="493">
        <f t="shared" si="355"/>
        <v>0.90388592576466742</v>
      </c>
      <c r="FF82" s="493">
        <f t="shared" si="355"/>
        <v>0.90477486796972828</v>
      </c>
      <c r="FG82" s="493">
        <f t="shared" si="355"/>
        <v>0.90557519717160728</v>
      </c>
      <c r="FH82" s="493">
        <f t="shared" si="355"/>
        <v>0.90659639208867637</v>
      </c>
      <c r="FI82" s="493">
        <f t="shared" si="355"/>
        <v>0.90835008420709518</v>
      </c>
      <c r="FJ82" s="493">
        <f t="shared" si="355"/>
        <v>0.90954528168631499</v>
      </c>
      <c r="FK82" s="493">
        <f t="shared" si="355"/>
        <v>0.9110351191445476</v>
      </c>
    </row>
    <row r="83" spans="2:167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67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67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356">SUM(D51,D61,D71,D78)</f>
        <v>937184.17700000003</v>
      </c>
      <c r="E85" s="69">
        <f t="shared" si="356"/>
        <v>1112677.473</v>
      </c>
      <c r="F85" s="69">
        <f t="shared" si="356"/>
        <v>1097937.2589999998</v>
      </c>
      <c r="G85" s="69">
        <f t="shared" si="356"/>
        <v>1280101.3110000002</v>
      </c>
      <c r="H85" s="69">
        <f t="shared" si="356"/>
        <v>1219111.4550000001</v>
      </c>
      <c r="I85" s="69">
        <f t="shared" si="356"/>
        <v>1346969.8389999999</v>
      </c>
      <c r="J85" s="69">
        <f t="shared" si="356"/>
        <v>1391622.4609999999</v>
      </c>
      <c r="K85" s="128">
        <f t="shared" si="356"/>
        <v>1360714.284</v>
      </c>
      <c r="L85" s="69">
        <f t="shared" si="356"/>
        <v>1118804.2250000001</v>
      </c>
      <c r="M85" s="69">
        <f t="shared" si="356"/>
        <v>848974.02899999998</v>
      </c>
      <c r="N85" s="69">
        <f t="shared" si="356"/>
        <v>867033.35899999994</v>
      </c>
      <c r="O85" s="71">
        <f t="shared" ref="O85:Q86" si="357">SUM(O51,O61,O71,O78)</f>
        <v>991867</v>
      </c>
      <c r="P85" s="69">
        <f t="shared" si="357"/>
        <v>878110</v>
      </c>
      <c r="Q85" s="69">
        <f t="shared" si="357"/>
        <v>854651</v>
      </c>
      <c r="R85" s="69">
        <f t="shared" ref="R85:T86" si="358">SUM(R51,R61,R71,R78)</f>
        <v>854138</v>
      </c>
      <c r="S85" s="69">
        <f t="shared" si="358"/>
        <v>1065121</v>
      </c>
      <c r="T85" s="69">
        <f t="shared" si="358"/>
        <v>1234266</v>
      </c>
      <c r="U85" s="71">
        <f t="shared" ref="U85:Z85" si="359">U78+U71+U61+U51</f>
        <v>1311941</v>
      </c>
      <c r="V85" s="71">
        <f t="shared" si="359"/>
        <v>1224665</v>
      </c>
      <c r="W85" s="71">
        <f t="shared" si="359"/>
        <v>1161778</v>
      </c>
      <c r="X85" s="71">
        <f t="shared" si="359"/>
        <v>968408</v>
      </c>
      <c r="Y85" s="71">
        <f t="shared" si="359"/>
        <v>686951</v>
      </c>
      <c r="Z85" s="190">
        <f t="shared" si="359"/>
        <v>668733</v>
      </c>
      <c r="AA85" s="71">
        <f t="shared" ref="AA85:AC87" si="360">AA78+AA71+AA61+AA51</f>
        <v>858425</v>
      </c>
      <c r="AB85" s="71">
        <f t="shared" si="360"/>
        <v>602608</v>
      </c>
      <c r="AC85" s="71">
        <f t="shared" si="360"/>
        <v>637389</v>
      </c>
      <c r="AD85" s="71">
        <f t="shared" ref="AD85:AF87" si="361">AD78+AD71+AD61+AD51</f>
        <v>613720</v>
      </c>
      <c r="AE85" s="71">
        <f t="shared" si="361"/>
        <v>586829</v>
      </c>
      <c r="AF85" s="71">
        <f t="shared" si="361"/>
        <v>888440</v>
      </c>
      <c r="AG85" s="71">
        <f t="shared" ref="AG85:AI87" si="362">AG78+AG71+AG61+AG51</f>
        <v>941294</v>
      </c>
      <c r="AH85" s="71">
        <f t="shared" si="362"/>
        <v>947967</v>
      </c>
      <c r="AI85" s="71">
        <f t="shared" si="362"/>
        <v>849782</v>
      </c>
      <c r="AJ85" s="71">
        <f t="shared" ref="AJ85:AL87" si="363">AJ78+AJ71+AJ61+AJ51</f>
        <v>713996</v>
      </c>
      <c r="AK85" s="71">
        <f t="shared" si="363"/>
        <v>590812</v>
      </c>
      <c r="AL85" s="71">
        <f t="shared" si="363"/>
        <v>519265</v>
      </c>
      <c r="AM85" s="201">
        <f t="shared" ref="AM85:AO87" si="364">AM78+AM71+AM61+AM51</f>
        <v>662806</v>
      </c>
      <c r="AN85" s="71">
        <f t="shared" si="364"/>
        <v>468590</v>
      </c>
      <c r="AO85" s="71">
        <f t="shared" si="364"/>
        <v>465289</v>
      </c>
      <c r="AP85" s="71">
        <f t="shared" ref="AP85:AR87" si="365">AP78+AP71+AP61+AP51</f>
        <v>472925</v>
      </c>
      <c r="AQ85" s="71">
        <f t="shared" si="365"/>
        <v>505939</v>
      </c>
      <c r="AR85" s="71">
        <f t="shared" si="365"/>
        <v>743224</v>
      </c>
      <c r="AS85" s="71">
        <f t="shared" ref="AS85:AU87" si="366">AS78+AS71+AS61+AS51</f>
        <v>797733</v>
      </c>
      <c r="AT85" s="71">
        <f t="shared" si="366"/>
        <v>868315</v>
      </c>
      <c r="AU85" s="71">
        <f t="shared" si="366"/>
        <v>811670</v>
      </c>
      <c r="AV85" s="71">
        <f t="shared" ref="AV85:BG87" si="367">AV78+AV71+AV61+AV51</f>
        <v>660600</v>
      </c>
      <c r="AW85" s="71">
        <f t="shared" si="367"/>
        <v>445917</v>
      </c>
      <c r="AX85" s="71">
        <f t="shared" si="367"/>
        <v>487946</v>
      </c>
      <c r="AY85" s="201">
        <f t="shared" si="367"/>
        <v>512714</v>
      </c>
      <c r="AZ85" s="71">
        <f t="shared" si="367"/>
        <v>398627</v>
      </c>
      <c r="BA85" s="71">
        <f t="shared" si="367"/>
        <v>481305</v>
      </c>
      <c r="BB85" s="71">
        <f t="shared" si="367"/>
        <v>428497</v>
      </c>
      <c r="BC85" s="71">
        <f t="shared" si="367"/>
        <v>596521</v>
      </c>
      <c r="BD85" s="71">
        <f t="shared" si="367"/>
        <v>674206</v>
      </c>
      <c r="BE85" s="71">
        <f t="shared" si="367"/>
        <v>659012</v>
      </c>
      <c r="BF85" s="71">
        <f t="shared" si="367"/>
        <v>736753</v>
      </c>
      <c r="BG85" s="71">
        <f t="shared" si="367"/>
        <v>635787</v>
      </c>
      <c r="BH85" s="71">
        <f t="shared" ref="BH85:BS87" si="368">BH78+BH71+BH61+BH51</f>
        <v>543161</v>
      </c>
      <c r="BI85" s="71">
        <f t="shared" si="368"/>
        <v>378945</v>
      </c>
      <c r="BJ85" s="190">
        <f t="shared" si="368"/>
        <v>384732</v>
      </c>
      <c r="BK85" s="71">
        <f t="shared" si="368"/>
        <v>495949</v>
      </c>
      <c r="BL85" s="71">
        <f t="shared" si="368"/>
        <v>461330</v>
      </c>
      <c r="BM85" s="71">
        <f t="shared" si="368"/>
        <v>385356</v>
      </c>
      <c r="BN85" s="71">
        <f t="shared" si="368"/>
        <v>348056</v>
      </c>
      <c r="BO85" s="71">
        <f t="shared" si="368"/>
        <v>449059</v>
      </c>
      <c r="BP85" s="71">
        <f t="shared" si="368"/>
        <v>515572</v>
      </c>
      <c r="BQ85" s="71">
        <f t="shared" si="368"/>
        <v>567109</v>
      </c>
      <c r="BR85" s="71">
        <f t="shared" si="368"/>
        <v>599021</v>
      </c>
      <c r="BS85" s="71">
        <f t="shared" si="368"/>
        <v>489172</v>
      </c>
      <c r="BT85" s="71">
        <f t="shared" ref="BT85:CB87" si="369">BT78+BT71+BT61+BT51</f>
        <v>485802</v>
      </c>
      <c r="BU85" s="71">
        <f t="shared" si="369"/>
        <v>365252</v>
      </c>
      <c r="BV85" s="190">
        <f t="shared" si="369"/>
        <v>372437</v>
      </c>
      <c r="BW85" s="71">
        <f t="shared" si="369"/>
        <v>402358</v>
      </c>
      <c r="BX85" s="71">
        <f t="shared" si="369"/>
        <v>352466</v>
      </c>
      <c r="BY85" s="71">
        <f t="shared" si="369"/>
        <v>300301</v>
      </c>
      <c r="BZ85" s="71">
        <f t="shared" si="369"/>
        <v>328511</v>
      </c>
      <c r="CA85" s="71">
        <f t="shared" si="369"/>
        <v>360306</v>
      </c>
      <c r="CB85" s="71">
        <f t="shared" si="369"/>
        <v>487121</v>
      </c>
      <c r="CC85" s="71">
        <f t="shared" ref="CC85:CH87" si="370">CC78+CC71+CC61+CC51</f>
        <v>489787</v>
      </c>
      <c r="CD85" s="71">
        <f t="shared" si="370"/>
        <v>464212</v>
      </c>
      <c r="CE85" s="71">
        <f t="shared" si="370"/>
        <v>441779</v>
      </c>
      <c r="CF85" s="71">
        <f t="shared" si="370"/>
        <v>344251</v>
      </c>
      <c r="CG85" s="71">
        <f t="shared" si="370"/>
        <v>266086</v>
      </c>
      <c r="CH85" s="190">
        <f t="shared" si="370"/>
        <v>276932</v>
      </c>
      <c r="CI85" s="71">
        <f t="shared" ref="CI85:CK86" si="371">SUM(CI51,CI61,CI71,CI78)</f>
        <v>314517</v>
      </c>
      <c r="CJ85" s="69">
        <f t="shared" si="371"/>
        <v>240761</v>
      </c>
      <c r="CK85" s="69">
        <f t="shared" si="371"/>
        <v>227754</v>
      </c>
      <c r="CL85" s="69">
        <f t="shared" ref="CL85:DY86" si="372">SUM(CL51,CL61,CL71,CL78)</f>
        <v>240238</v>
      </c>
      <c r="CM85" s="69">
        <f t="shared" si="372"/>
        <v>297437</v>
      </c>
      <c r="CN85" s="69">
        <f t="shared" si="372"/>
        <v>349142</v>
      </c>
      <c r="CO85" s="69">
        <f t="shared" si="372"/>
        <v>421530</v>
      </c>
      <c r="CP85" s="69">
        <f t="shared" si="372"/>
        <v>420289</v>
      </c>
      <c r="CQ85" s="69">
        <f t="shared" si="372"/>
        <v>373557</v>
      </c>
      <c r="CR85" s="69">
        <f t="shared" si="372"/>
        <v>294274</v>
      </c>
      <c r="CS85" s="69">
        <f t="shared" si="372"/>
        <v>214698</v>
      </c>
      <c r="CT85" s="89">
        <f t="shared" si="372"/>
        <v>236423</v>
      </c>
      <c r="CU85" s="69">
        <f t="shared" si="372"/>
        <v>294599</v>
      </c>
      <c r="CV85" s="69">
        <f t="shared" si="372"/>
        <v>237947</v>
      </c>
      <c r="CW85" s="69">
        <f t="shared" si="372"/>
        <v>213573</v>
      </c>
      <c r="CX85" s="69">
        <f t="shared" si="372"/>
        <v>184042</v>
      </c>
      <c r="CY85" s="69">
        <f t="shared" si="372"/>
        <v>219218</v>
      </c>
      <c r="CZ85" s="69">
        <f t="shared" si="372"/>
        <v>298219</v>
      </c>
      <c r="DA85" s="69">
        <f t="shared" si="372"/>
        <v>333851</v>
      </c>
      <c r="DB85" s="69">
        <f t="shared" si="372"/>
        <v>311141</v>
      </c>
      <c r="DC85" s="69">
        <f t="shared" si="372"/>
        <v>327243</v>
      </c>
      <c r="DD85" s="69">
        <f t="shared" si="372"/>
        <v>230590</v>
      </c>
      <c r="DE85" s="69">
        <f t="shared" si="372"/>
        <v>185497</v>
      </c>
      <c r="DF85" s="89">
        <f t="shared" si="372"/>
        <v>195008</v>
      </c>
      <c r="DG85" s="322">
        <f t="shared" si="372"/>
        <v>204265</v>
      </c>
      <c r="DH85" s="69">
        <f t="shared" si="372"/>
        <v>245566</v>
      </c>
      <c r="DI85" s="322">
        <f t="shared" si="372"/>
        <v>178358</v>
      </c>
      <c r="DJ85" s="322">
        <f t="shared" si="372"/>
        <v>186887</v>
      </c>
      <c r="DK85" s="322">
        <f t="shared" si="372"/>
        <v>214945</v>
      </c>
      <c r="DL85" s="69">
        <f t="shared" si="372"/>
        <v>297213</v>
      </c>
      <c r="DM85" s="69">
        <f t="shared" si="372"/>
        <v>309369</v>
      </c>
      <c r="DN85" s="69">
        <f t="shared" si="372"/>
        <v>334361</v>
      </c>
      <c r="DO85" s="69">
        <f t="shared" si="372"/>
        <v>307368</v>
      </c>
      <c r="DP85" s="69">
        <f t="shared" si="372"/>
        <v>238216</v>
      </c>
      <c r="DQ85" s="69">
        <f t="shared" si="372"/>
        <v>176909</v>
      </c>
      <c r="DR85" s="69">
        <f t="shared" si="372"/>
        <v>171183</v>
      </c>
      <c r="DS85" s="69">
        <f t="shared" si="372"/>
        <v>199650</v>
      </c>
      <c r="DT85" s="69">
        <f t="shared" si="372"/>
        <v>164175</v>
      </c>
      <c r="DU85" s="69">
        <f t="shared" si="372"/>
        <v>168038</v>
      </c>
      <c r="DV85" s="359">
        <f t="shared" si="372"/>
        <v>194832</v>
      </c>
      <c r="DW85" s="359">
        <f t="shared" si="372"/>
        <v>216342</v>
      </c>
      <c r="DX85" s="359">
        <f t="shared" si="372"/>
        <v>270737</v>
      </c>
      <c r="DY85" s="359">
        <f t="shared" si="372"/>
        <v>300416</v>
      </c>
      <c r="DZ85" s="359">
        <f t="shared" ref="DZ85:EO86" si="373">SUM(DZ51,DZ61,DZ71,DZ78)</f>
        <v>306815</v>
      </c>
      <c r="EA85" s="359">
        <f t="shared" si="373"/>
        <v>304086</v>
      </c>
      <c r="EB85" s="359">
        <f t="shared" si="373"/>
        <v>233181</v>
      </c>
      <c r="EC85" s="359">
        <f t="shared" si="373"/>
        <v>191174</v>
      </c>
      <c r="ED85" s="359">
        <f t="shared" si="373"/>
        <v>172943</v>
      </c>
      <c r="EE85" s="359">
        <f t="shared" si="373"/>
        <v>219031</v>
      </c>
      <c r="EF85" s="359">
        <f t="shared" si="373"/>
        <v>161651</v>
      </c>
      <c r="EG85" s="359">
        <f t="shared" si="373"/>
        <v>143616</v>
      </c>
      <c r="EH85" s="359">
        <f t="shared" si="373"/>
        <v>162109</v>
      </c>
      <c r="EI85" s="359">
        <f t="shared" si="373"/>
        <v>168820</v>
      </c>
      <c r="EJ85" s="359">
        <f t="shared" si="373"/>
        <v>245335</v>
      </c>
      <c r="EK85" s="359">
        <f t="shared" si="373"/>
        <v>279652</v>
      </c>
      <c r="EL85" s="359">
        <f t="shared" si="373"/>
        <v>284074</v>
      </c>
      <c r="EM85" s="359">
        <f t="shared" si="373"/>
        <v>267540</v>
      </c>
      <c r="EN85" s="359">
        <f t="shared" si="373"/>
        <v>219185</v>
      </c>
      <c r="EO85" s="359">
        <f t="shared" si="373"/>
        <v>170612</v>
      </c>
      <c r="EP85" s="359">
        <f t="shared" ref="EP85:FF86" si="374">SUM(EP51,EP61,EP71,EP78)</f>
        <v>212755</v>
      </c>
      <c r="EQ85" s="359">
        <f t="shared" si="374"/>
        <v>229703</v>
      </c>
      <c r="ER85" s="359">
        <f t="shared" si="374"/>
        <v>209092</v>
      </c>
      <c r="ES85" s="359">
        <f t="shared" si="374"/>
        <v>165484</v>
      </c>
      <c r="ET85" s="359">
        <f t="shared" si="374"/>
        <v>146826</v>
      </c>
      <c r="EU85" s="359">
        <f t="shared" si="374"/>
        <v>173020</v>
      </c>
      <c r="EV85" s="359">
        <f t="shared" si="374"/>
        <v>228527</v>
      </c>
      <c r="EW85" s="359">
        <f t="shared" si="374"/>
        <v>268603</v>
      </c>
      <c r="EX85" s="359">
        <f t="shared" si="374"/>
        <v>277210</v>
      </c>
      <c r="EY85" s="359">
        <f t="shared" si="374"/>
        <v>271088</v>
      </c>
      <c r="EZ85" s="359">
        <f t="shared" si="374"/>
        <v>208336</v>
      </c>
      <c r="FA85" s="359">
        <f t="shared" si="374"/>
        <v>165985</v>
      </c>
      <c r="FB85" s="359">
        <f t="shared" si="374"/>
        <v>164334</v>
      </c>
      <c r="FC85" s="359">
        <f t="shared" si="374"/>
        <v>231045</v>
      </c>
      <c r="FD85" s="359">
        <f t="shared" si="374"/>
        <v>181128</v>
      </c>
      <c r="FE85" s="359">
        <f t="shared" si="374"/>
        <v>172956</v>
      </c>
      <c r="FF85" s="359">
        <f t="shared" si="374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375">SUM(FI51,FI61,FI71,FI78)</f>
        <v>237210</v>
      </c>
      <c r="FJ85" s="359">
        <f t="shared" si="375"/>
        <v>255784</v>
      </c>
      <c r="FK85" s="359">
        <f t="shared" si="375"/>
        <v>240600</v>
      </c>
    </row>
    <row r="86" spans="2:167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356"/>
        <v>279885.00799999997</v>
      </c>
      <c r="E86" s="92">
        <f t="shared" si="356"/>
        <v>544244.3409999999</v>
      </c>
      <c r="F86" s="92">
        <f t="shared" si="356"/>
        <v>444062.13400000002</v>
      </c>
      <c r="G86" s="92">
        <f t="shared" si="356"/>
        <v>520597.86900000001</v>
      </c>
      <c r="H86" s="92">
        <f t="shared" si="356"/>
        <v>598481.58299999987</v>
      </c>
      <c r="I86" s="92">
        <f t="shared" si="356"/>
        <v>998780.75799999991</v>
      </c>
      <c r="J86" s="92">
        <f t="shared" si="356"/>
        <v>340892.49400000001</v>
      </c>
      <c r="K86" s="72">
        <f t="shared" si="356"/>
        <v>837510.12900000007</v>
      </c>
      <c r="L86" s="92">
        <f t="shared" si="356"/>
        <v>700945.86100000003</v>
      </c>
      <c r="M86" s="92">
        <f t="shared" si="356"/>
        <v>650051.9439999999</v>
      </c>
      <c r="N86" s="92">
        <f t="shared" si="356"/>
        <v>449263.12900000007</v>
      </c>
      <c r="O86" s="72">
        <f t="shared" si="357"/>
        <v>634293</v>
      </c>
      <c r="P86" s="92">
        <f t="shared" si="357"/>
        <v>559016</v>
      </c>
      <c r="Q86" s="92">
        <f t="shared" si="357"/>
        <v>537199</v>
      </c>
      <c r="R86" s="92">
        <f t="shared" si="358"/>
        <v>560206</v>
      </c>
      <c r="S86" s="92">
        <f t="shared" si="358"/>
        <v>691625</v>
      </c>
      <c r="T86" s="92">
        <f t="shared" si="358"/>
        <v>738829</v>
      </c>
      <c r="U86" s="71">
        <f t="shared" ref="U86:W87" si="376">U79+U72+U62+U52</f>
        <v>797854</v>
      </c>
      <c r="V86" s="71">
        <f t="shared" si="376"/>
        <v>770392</v>
      </c>
      <c r="W86" s="71">
        <f t="shared" si="376"/>
        <v>794748</v>
      </c>
      <c r="X86" s="71">
        <f t="shared" ref="X86:Z87" si="377">X79+X72+X62+X52</f>
        <v>858654</v>
      </c>
      <c r="Y86" s="71">
        <f t="shared" si="377"/>
        <v>697358</v>
      </c>
      <c r="Z86" s="190">
        <f t="shared" si="377"/>
        <v>795604</v>
      </c>
      <c r="AA86" s="71">
        <f t="shared" si="360"/>
        <v>855143</v>
      </c>
      <c r="AB86" s="71">
        <f t="shared" si="360"/>
        <v>770622</v>
      </c>
      <c r="AC86" s="71">
        <f t="shared" si="360"/>
        <v>936575</v>
      </c>
      <c r="AD86" s="71">
        <f t="shared" si="361"/>
        <v>879306</v>
      </c>
      <c r="AE86" s="71">
        <f t="shared" si="361"/>
        <v>847438</v>
      </c>
      <c r="AF86" s="71">
        <f t="shared" si="361"/>
        <v>1224573</v>
      </c>
      <c r="AG86" s="71">
        <f t="shared" si="362"/>
        <v>1162580</v>
      </c>
      <c r="AH86" s="71">
        <f t="shared" si="362"/>
        <v>1210547</v>
      </c>
      <c r="AI86" s="71">
        <f t="shared" si="362"/>
        <v>1160029</v>
      </c>
      <c r="AJ86" s="71">
        <f t="shared" si="363"/>
        <v>1273948</v>
      </c>
      <c r="AK86" s="71">
        <f t="shared" si="363"/>
        <v>935565</v>
      </c>
      <c r="AL86" s="71">
        <f t="shared" si="363"/>
        <v>1101590</v>
      </c>
      <c r="AM86" s="201">
        <f t="shared" si="364"/>
        <v>996254</v>
      </c>
      <c r="AN86" s="71">
        <f t="shared" si="364"/>
        <v>879750</v>
      </c>
      <c r="AO86" s="71">
        <f t="shared" si="364"/>
        <v>1152117</v>
      </c>
      <c r="AP86" s="71">
        <f t="shared" si="365"/>
        <v>1010694</v>
      </c>
      <c r="AQ86" s="71">
        <f t="shared" si="365"/>
        <v>997100</v>
      </c>
      <c r="AR86" s="71">
        <f t="shared" si="365"/>
        <v>1300850</v>
      </c>
      <c r="AS86" s="71">
        <f t="shared" si="366"/>
        <v>1278225</v>
      </c>
      <c r="AT86" s="71">
        <f t="shared" si="366"/>
        <v>1491081</v>
      </c>
      <c r="AU86" s="71">
        <f t="shared" si="366"/>
        <v>1430653</v>
      </c>
      <c r="AV86" s="71">
        <f t="shared" si="367"/>
        <v>1343335</v>
      </c>
      <c r="AW86" s="71">
        <f t="shared" si="367"/>
        <v>1151572</v>
      </c>
      <c r="AX86" s="71">
        <f t="shared" si="367"/>
        <v>1138983</v>
      </c>
      <c r="AY86" s="201">
        <f t="shared" si="367"/>
        <v>1103765</v>
      </c>
      <c r="AZ86" s="71">
        <f t="shared" si="367"/>
        <v>945310</v>
      </c>
      <c r="BA86" s="71">
        <f t="shared" si="367"/>
        <v>1326734</v>
      </c>
      <c r="BB86" s="71">
        <f t="shared" si="367"/>
        <v>1030374</v>
      </c>
      <c r="BC86" s="71">
        <f t="shared" si="367"/>
        <v>1323103</v>
      </c>
      <c r="BD86" s="71">
        <f t="shared" si="367"/>
        <v>1546825</v>
      </c>
      <c r="BE86" s="71">
        <f t="shared" si="367"/>
        <v>1402856</v>
      </c>
      <c r="BF86" s="71">
        <f t="shared" si="367"/>
        <v>1528455</v>
      </c>
      <c r="BG86" s="71">
        <f t="shared" si="367"/>
        <v>1457395</v>
      </c>
      <c r="BH86" s="71">
        <f t="shared" si="368"/>
        <v>1644667</v>
      </c>
      <c r="BI86" s="71">
        <f t="shared" si="368"/>
        <v>1342807</v>
      </c>
      <c r="BJ86" s="190">
        <f t="shared" si="368"/>
        <v>1265560</v>
      </c>
      <c r="BK86" s="71">
        <f t="shared" si="368"/>
        <v>1335896</v>
      </c>
      <c r="BL86" s="71">
        <f t="shared" si="368"/>
        <v>1092153</v>
      </c>
      <c r="BM86" s="71">
        <f t="shared" si="368"/>
        <v>1189005</v>
      </c>
      <c r="BN86" s="71">
        <f t="shared" si="368"/>
        <v>1099511</v>
      </c>
      <c r="BO86" s="71">
        <f t="shared" si="368"/>
        <v>1409864</v>
      </c>
      <c r="BP86" s="71">
        <f t="shared" si="368"/>
        <v>1636950</v>
      </c>
      <c r="BQ86" s="71">
        <f t="shared" si="368"/>
        <v>1587660</v>
      </c>
      <c r="BR86" s="71">
        <f t="shared" si="368"/>
        <v>1623708</v>
      </c>
      <c r="BS86" s="71">
        <f t="shared" si="368"/>
        <v>1446196</v>
      </c>
      <c r="BT86" s="71">
        <f t="shared" si="369"/>
        <v>1464210</v>
      </c>
      <c r="BU86" s="71">
        <f t="shared" si="369"/>
        <v>1376995</v>
      </c>
      <c r="BV86" s="190">
        <f t="shared" si="369"/>
        <v>1332879</v>
      </c>
      <c r="BW86" s="71">
        <f t="shared" si="369"/>
        <v>1333708</v>
      </c>
      <c r="BX86" s="71">
        <f t="shared" si="369"/>
        <v>1233682</v>
      </c>
      <c r="BY86" s="71">
        <f t="shared" si="369"/>
        <v>1225451</v>
      </c>
      <c r="BZ86" s="71">
        <f t="shared" si="369"/>
        <v>1338969</v>
      </c>
      <c r="CA86" s="71">
        <f t="shared" si="369"/>
        <v>1431578</v>
      </c>
      <c r="CB86" s="71">
        <f t="shared" si="369"/>
        <v>1706214</v>
      </c>
      <c r="CC86" s="71">
        <f t="shared" si="370"/>
        <v>1727663</v>
      </c>
      <c r="CD86" s="71">
        <f t="shared" si="370"/>
        <v>2184590</v>
      </c>
      <c r="CE86" s="71">
        <f t="shared" si="370"/>
        <v>1719704</v>
      </c>
      <c r="CF86" s="71">
        <f t="shared" si="370"/>
        <v>1539940.64</v>
      </c>
      <c r="CG86" s="71">
        <f t="shared" si="370"/>
        <v>1428613.32</v>
      </c>
      <c r="CH86" s="190">
        <f t="shared" si="370"/>
        <v>1293435.8999999999</v>
      </c>
      <c r="CI86" s="72">
        <f t="shared" si="371"/>
        <v>1563918</v>
      </c>
      <c r="CJ86" s="92">
        <f t="shared" si="371"/>
        <v>1297632</v>
      </c>
      <c r="CK86" s="92">
        <f t="shared" si="371"/>
        <v>1251728</v>
      </c>
      <c r="CL86" s="92">
        <f t="shared" ref="CL86:DU86" si="378">SUM(CL52,CL62,CL72,CL79)</f>
        <v>1342144</v>
      </c>
      <c r="CM86" s="92">
        <f t="shared" si="378"/>
        <v>1472137</v>
      </c>
      <c r="CN86" s="92">
        <f t="shared" si="378"/>
        <v>1710796</v>
      </c>
      <c r="CO86" s="92">
        <f t="shared" si="378"/>
        <v>2015758</v>
      </c>
      <c r="CP86" s="92">
        <f t="shared" si="378"/>
        <v>2007695</v>
      </c>
      <c r="CQ86" s="92">
        <f t="shared" si="378"/>
        <v>1859722</v>
      </c>
      <c r="CR86" s="92">
        <f t="shared" si="378"/>
        <v>1603680</v>
      </c>
      <c r="CS86" s="92">
        <f t="shared" si="378"/>
        <v>1548291</v>
      </c>
      <c r="CT86" s="93">
        <f t="shared" si="378"/>
        <v>1598366</v>
      </c>
      <c r="CU86" s="92">
        <f t="shared" si="378"/>
        <v>1456961</v>
      </c>
      <c r="CV86" s="92">
        <f t="shared" si="378"/>
        <v>1450855</v>
      </c>
      <c r="CW86" s="92">
        <f t="shared" si="378"/>
        <v>1332049</v>
      </c>
      <c r="CX86" s="92">
        <f t="shared" si="378"/>
        <v>1408221</v>
      </c>
      <c r="CY86" s="92">
        <f t="shared" si="378"/>
        <v>1557753</v>
      </c>
      <c r="CZ86" s="92">
        <f t="shared" si="378"/>
        <v>1831363</v>
      </c>
      <c r="DA86" s="92">
        <f t="shared" si="378"/>
        <v>1901601</v>
      </c>
      <c r="DB86" s="92">
        <f t="shared" si="378"/>
        <v>1848588</v>
      </c>
      <c r="DC86" s="92">
        <f t="shared" si="378"/>
        <v>1989048</v>
      </c>
      <c r="DD86" s="92">
        <f t="shared" si="378"/>
        <v>1591194</v>
      </c>
      <c r="DE86" s="92">
        <f t="shared" si="378"/>
        <v>1445472</v>
      </c>
      <c r="DF86" s="93">
        <f t="shared" si="378"/>
        <v>1423173</v>
      </c>
      <c r="DG86" s="318">
        <f t="shared" si="378"/>
        <v>1208284</v>
      </c>
      <c r="DH86" s="92">
        <f t="shared" si="378"/>
        <v>1582127</v>
      </c>
      <c r="DI86" s="318">
        <f t="shared" si="378"/>
        <v>1230375</v>
      </c>
      <c r="DJ86" s="318">
        <f t="shared" si="378"/>
        <v>1269727</v>
      </c>
      <c r="DK86" s="318">
        <f t="shared" si="378"/>
        <v>1420820</v>
      </c>
      <c r="DL86" s="318">
        <f t="shared" si="378"/>
        <v>1769949</v>
      </c>
      <c r="DM86" s="318">
        <f t="shared" si="378"/>
        <v>1700566</v>
      </c>
      <c r="DN86" s="318">
        <f t="shared" si="378"/>
        <v>1829664</v>
      </c>
      <c r="DO86" s="318">
        <f t="shared" si="378"/>
        <v>1777204</v>
      </c>
      <c r="DP86" s="318">
        <f t="shared" si="378"/>
        <v>1496789</v>
      </c>
      <c r="DQ86" s="318">
        <f t="shared" si="378"/>
        <v>1274590</v>
      </c>
      <c r="DR86" s="318">
        <f t="shared" si="378"/>
        <v>1107307</v>
      </c>
      <c r="DS86" s="318">
        <f t="shared" si="378"/>
        <v>1268980</v>
      </c>
      <c r="DT86" s="318">
        <f t="shared" si="378"/>
        <v>1410514</v>
      </c>
      <c r="DU86" s="318">
        <f t="shared" si="378"/>
        <v>1454267</v>
      </c>
      <c r="DV86" s="365">
        <f t="shared" si="372"/>
        <v>1741020</v>
      </c>
      <c r="DW86" s="365">
        <f t="shared" si="372"/>
        <v>1709685</v>
      </c>
      <c r="DX86" s="365">
        <f t="shared" si="372"/>
        <v>1959060</v>
      </c>
      <c r="DY86" s="365">
        <f t="shared" si="372"/>
        <v>2059274</v>
      </c>
      <c r="DZ86" s="365">
        <f t="shared" si="373"/>
        <v>2066941</v>
      </c>
      <c r="EA86" s="365">
        <f t="shared" si="373"/>
        <v>2094534</v>
      </c>
      <c r="EB86" s="365">
        <f t="shared" si="373"/>
        <v>1833903</v>
      </c>
      <c r="EC86" s="365">
        <f t="shared" si="373"/>
        <v>1654606</v>
      </c>
      <c r="ED86" s="365">
        <f t="shared" si="373"/>
        <v>1610527</v>
      </c>
      <c r="EE86" s="365">
        <f t="shared" si="373"/>
        <v>1693135</v>
      </c>
      <c r="EF86" s="365">
        <f t="shared" si="373"/>
        <v>1480472</v>
      </c>
      <c r="EG86" s="365">
        <f t="shared" si="373"/>
        <v>1397468</v>
      </c>
      <c r="EH86" s="365">
        <f t="shared" si="373"/>
        <v>1590587</v>
      </c>
      <c r="EI86" s="365">
        <f t="shared" si="373"/>
        <v>1663148</v>
      </c>
      <c r="EJ86" s="365">
        <f t="shared" si="373"/>
        <v>1969526</v>
      </c>
      <c r="EK86" s="365">
        <f t="shared" si="373"/>
        <v>2067929</v>
      </c>
      <c r="EL86" s="365">
        <f t="shared" si="373"/>
        <v>2092917</v>
      </c>
      <c r="EM86" s="365">
        <f t="shared" si="373"/>
        <v>2079691</v>
      </c>
      <c r="EN86" s="365">
        <f t="shared" si="373"/>
        <v>1849074</v>
      </c>
      <c r="EO86" s="365">
        <f t="shared" si="373"/>
        <v>1696072</v>
      </c>
      <c r="EP86" s="365">
        <f t="shared" si="374"/>
        <v>1758199</v>
      </c>
      <c r="EQ86" s="365">
        <f t="shared" si="374"/>
        <v>1722278</v>
      </c>
      <c r="ER86" s="365">
        <f t="shared" si="374"/>
        <v>1627395</v>
      </c>
      <c r="ES86" s="365">
        <f t="shared" si="374"/>
        <v>1508715</v>
      </c>
      <c r="ET86" s="365">
        <f t="shared" si="374"/>
        <v>1575869</v>
      </c>
      <c r="EU86" s="365">
        <f t="shared" si="374"/>
        <v>1775398</v>
      </c>
      <c r="EV86" s="365">
        <f t="shared" si="374"/>
        <v>2006067</v>
      </c>
      <c r="EW86" s="365">
        <f t="shared" si="374"/>
        <v>2150811</v>
      </c>
      <c r="EX86" s="365">
        <f t="shared" si="374"/>
        <v>2187077</v>
      </c>
      <c r="EY86" s="365">
        <f t="shared" si="374"/>
        <v>2248388</v>
      </c>
      <c r="EZ86" s="365">
        <f t="shared" si="374"/>
        <v>1989122</v>
      </c>
      <c r="FA86" s="365">
        <f t="shared" si="374"/>
        <v>1670959</v>
      </c>
      <c r="FB86" s="365">
        <f t="shared" si="374"/>
        <v>1843601</v>
      </c>
      <c r="FC86" s="365">
        <f t="shared" si="374"/>
        <v>1880346</v>
      </c>
      <c r="FD86" s="365">
        <f t="shared" si="374"/>
        <v>1682054</v>
      </c>
      <c r="FE86" s="365">
        <f t="shared" si="374"/>
        <v>1644573</v>
      </c>
      <c r="FF86" s="365">
        <f t="shared" si="374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379">SUM(FI52,FI62,FI72,FI79)</f>
        <v>2149805</v>
      </c>
      <c r="FJ86" s="365">
        <f t="shared" si="379"/>
        <v>2254124</v>
      </c>
      <c r="FK86" s="365">
        <f t="shared" si="379"/>
        <v>2233060</v>
      </c>
    </row>
    <row r="87" spans="2:167" s="68" customFormat="1" ht="13.8" thickTop="1" x14ac:dyDescent="0.25">
      <c r="B87" s="87" t="s">
        <v>9</v>
      </c>
      <c r="C87" s="105">
        <f t="shared" ref="C87:Q87" si="380">SUM(C85:C86)</f>
        <v>979811.321</v>
      </c>
      <c r="D87" s="94">
        <f t="shared" si="380"/>
        <v>1217069.1850000001</v>
      </c>
      <c r="E87" s="94">
        <f t="shared" si="380"/>
        <v>1656921.8139999998</v>
      </c>
      <c r="F87" s="94">
        <f t="shared" si="380"/>
        <v>1541999.3929999999</v>
      </c>
      <c r="G87" s="94">
        <f t="shared" si="380"/>
        <v>1800699.1800000002</v>
      </c>
      <c r="H87" s="94">
        <f t="shared" si="380"/>
        <v>1817593.0379999999</v>
      </c>
      <c r="I87" s="94">
        <f t="shared" si="380"/>
        <v>2345750.5970000001</v>
      </c>
      <c r="J87" s="94">
        <f t="shared" si="380"/>
        <v>1732514.9549999998</v>
      </c>
      <c r="K87" s="106">
        <f t="shared" si="380"/>
        <v>2198224.4130000002</v>
      </c>
      <c r="L87" s="94">
        <f t="shared" si="380"/>
        <v>1819750.0860000001</v>
      </c>
      <c r="M87" s="94">
        <f t="shared" si="380"/>
        <v>1499025.9729999998</v>
      </c>
      <c r="N87" s="107">
        <f t="shared" si="380"/>
        <v>1316296.4879999999</v>
      </c>
      <c r="O87" s="106">
        <f t="shared" si="380"/>
        <v>1626160</v>
      </c>
      <c r="P87" s="94">
        <f t="shared" si="380"/>
        <v>1437126</v>
      </c>
      <c r="Q87" s="94">
        <f t="shared" si="380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376"/>
        <v>2109795</v>
      </c>
      <c r="V87" s="198">
        <f t="shared" si="376"/>
        <v>1995057</v>
      </c>
      <c r="W87" s="198">
        <f t="shared" si="376"/>
        <v>1956526</v>
      </c>
      <c r="X87" s="198">
        <f t="shared" si="377"/>
        <v>1827062</v>
      </c>
      <c r="Y87" s="198">
        <f t="shared" si="377"/>
        <v>1384309</v>
      </c>
      <c r="Z87" s="200">
        <f t="shared" si="377"/>
        <v>1464337</v>
      </c>
      <c r="AA87" s="198">
        <f t="shared" si="360"/>
        <v>1713568</v>
      </c>
      <c r="AB87" s="198">
        <f t="shared" si="360"/>
        <v>1373230</v>
      </c>
      <c r="AC87" s="198">
        <f t="shared" si="360"/>
        <v>1573964</v>
      </c>
      <c r="AD87" s="198">
        <f t="shared" si="361"/>
        <v>1493026</v>
      </c>
      <c r="AE87" s="198">
        <f t="shared" si="361"/>
        <v>1434267</v>
      </c>
      <c r="AF87" s="198">
        <f t="shared" si="361"/>
        <v>2113013</v>
      </c>
      <c r="AG87" s="198">
        <f t="shared" si="362"/>
        <v>2103874</v>
      </c>
      <c r="AH87" s="198">
        <f t="shared" si="362"/>
        <v>2158514</v>
      </c>
      <c r="AI87" s="198">
        <f t="shared" si="362"/>
        <v>2009811</v>
      </c>
      <c r="AJ87" s="198">
        <f t="shared" si="363"/>
        <v>1987944</v>
      </c>
      <c r="AK87" s="198">
        <f t="shared" si="363"/>
        <v>1526377</v>
      </c>
      <c r="AL87" s="198">
        <f t="shared" si="363"/>
        <v>1620855</v>
      </c>
      <c r="AM87" s="202">
        <f t="shared" si="364"/>
        <v>1659060</v>
      </c>
      <c r="AN87" s="198">
        <f t="shared" si="364"/>
        <v>1348340</v>
      </c>
      <c r="AO87" s="198">
        <f t="shared" si="364"/>
        <v>1617406</v>
      </c>
      <c r="AP87" s="198">
        <f t="shared" si="365"/>
        <v>1483619</v>
      </c>
      <c r="AQ87" s="198">
        <f t="shared" si="365"/>
        <v>1503039</v>
      </c>
      <c r="AR87" s="198">
        <f t="shared" si="365"/>
        <v>2044074</v>
      </c>
      <c r="AS87" s="198">
        <f t="shared" si="366"/>
        <v>2075958</v>
      </c>
      <c r="AT87" s="198">
        <f t="shared" si="366"/>
        <v>2359396</v>
      </c>
      <c r="AU87" s="198">
        <f t="shared" si="366"/>
        <v>2242323</v>
      </c>
      <c r="AV87" s="198">
        <f t="shared" si="367"/>
        <v>2003935</v>
      </c>
      <c r="AW87" s="198">
        <f t="shared" si="367"/>
        <v>1597489</v>
      </c>
      <c r="AX87" s="198">
        <f t="shared" si="367"/>
        <v>1626929</v>
      </c>
      <c r="AY87" s="202">
        <f t="shared" si="367"/>
        <v>1616479</v>
      </c>
      <c r="AZ87" s="198">
        <f t="shared" si="367"/>
        <v>1343937</v>
      </c>
      <c r="BA87" s="198">
        <f t="shared" si="367"/>
        <v>1808039</v>
      </c>
      <c r="BB87" s="198">
        <f t="shared" si="367"/>
        <v>1458871</v>
      </c>
      <c r="BC87" s="198">
        <f t="shared" si="367"/>
        <v>1919624</v>
      </c>
      <c r="BD87" s="198">
        <f t="shared" si="367"/>
        <v>2221031</v>
      </c>
      <c r="BE87" s="198">
        <f t="shared" si="367"/>
        <v>2061868</v>
      </c>
      <c r="BF87" s="198">
        <f t="shared" si="367"/>
        <v>2265208</v>
      </c>
      <c r="BG87" s="198">
        <f t="shared" si="367"/>
        <v>2093182</v>
      </c>
      <c r="BH87" s="198">
        <f t="shared" si="368"/>
        <v>2187828</v>
      </c>
      <c r="BI87" s="198">
        <f t="shared" si="368"/>
        <v>1721752</v>
      </c>
      <c r="BJ87" s="200">
        <f t="shared" si="368"/>
        <v>1650292</v>
      </c>
      <c r="BK87" s="198">
        <f t="shared" si="368"/>
        <v>1831845</v>
      </c>
      <c r="BL87" s="198">
        <f t="shared" si="368"/>
        <v>1553483</v>
      </c>
      <c r="BM87" s="198">
        <f t="shared" si="368"/>
        <v>1574361</v>
      </c>
      <c r="BN87" s="198">
        <f t="shared" si="368"/>
        <v>1447567</v>
      </c>
      <c r="BO87" s="198">
        <f t="shared" si="368"/>
        <v>1858923</v>
      </c>
      <c r="BP87" s="198">
        <f t="shared" si="368"/>
        <v>2152522</v>
      </c>
      <c r="BQ87" s="198">
        <f t="shared" si="368"/>
        <v>2154769</v>
      </c>
      <c r="BR87" s="198">
        <f t="shared" si="368"/>
        <v>2222729</v>
      </c>
      <c r="BS87" s="198">
        <f t="shared" si="368"/>
        <v>1935368</v>
      </c>
      <c r="BT87" s="198">
        <f t="shared" si="369"/>
        <v>1950012</v>
      </c>
      <c r="BU87" s="198">
        <f t="shared" si="369"/>
        <v>1742247</v>
      </c>
      <c r="BV87" s="200">
        <f t="shared" si="369"/>
        <v>1705316</v>
      </c>
      <c r="BW87" s="198">
        <f t="shared" si="369"/>
        <v>1736066</v>
      </c>
      <c r="BX87" s="198">
        <f t="shared" si="369"/>
        <v>1586148</v>
      </c>
      <c r="BY87" s="198">
        <f t="shared" si="369"/>
        <v>1525752</v>
      </c>
      <c r="BZ87" s="198">
        <f t="shared" si="369"/>
        <v>1667480</v>
      </c>
      <c r="CA87" s="198">
        <f t="shared" si="369"/>
        <v>1791884</v>
      </c>
      <c r="CB87" s="198">
        <f t="shared" si="369"/>
        <v>2193335</v>
      </c>
      <c r="CC87" s="198">
        <f t="shared" si="370"/>
        <v>2217450</v>
      </c>
      <c r="CD87" s="198">
        <f t="shared" si="370"/>
        <v>2648802</v>
      </c>
      <c r="CE87" s="198">
        <f t="shared" si="370"/>
        <v>2161483</v>
      </c>
      <c r="CF87" s="198">
        <f t="shared" si="370"/>
        <v>1884191.64</v>
      </c>
      <c r="CG87" s="198">
        <f t="shared" si="370"/>
        <v>1694699.32</v>
      </c>
      <c r="CH87" s="200">
        <f t="shared" si="370"/>
        <v>1570367.9</v>
      </c>
      <c r="CI87" s="106">
        <f t="shared" ref="CI87:DK87" si="381">SUM(CI85:CI86)</f>
        <v>1878435</v>
      </c>
      <c r="CJ87" s="94">
        <f t="shared" si="381"/>
        <v>1538393</v>
      </c>
      <c r="CK87" s="94">
        <f t="shared" si="381"/>
        <v>1479482</v>
      </c>
      <c r="CL87" s="94">
        <f t="shared" si="381"/>
        <v>1582382</v>
      </c>
      <c r="CM87" s="94">
        <f t="shared" si="381"/>
        <v>1769574</v>
      </c>
      <c r="CN87" s="94">
        <f t="shared" si="381"/>
        <v>2059938</v>
      </c>
      <c r="CO87" s="94">
        <f t="shared" si="381"/>
        <v>2437288</v>
      </c>
      <c r="CP87" s="94">
        <f t="shared" si="381"/>
        <v>2427984</v>
      </c>
      <c r="CQ87" s="94">
        <f t="shared" si="381"/>
        <v>2233279</v>
      </c>
      <c r="CR87" s="94">
        <f t="shared" si="381"/>
        <v>1897954</v>
      </c>
      <c r="CS87" s="94">
        <f t="shared" si="381"/>
        <v>1762989</v>
      </c>
      <c r="CT87" s="96">
        <f t="shared" si="381"/>
        <v>1834789</v>
      </c>
      <c r="CU87" s="94">
        <f t="shared" si="381"/>
        <v>1751560</v>
      </c>
      <c r="CV87" s="94">
        <f t="shared" si="381"/>
        <v>1688802</v>
      </c>
      <c r="CW87" s="94">
        <f t="shared" si="381"/>
        <v>1545622</v>
      </c>
      <c r="CX87" s="94">
        <f t="shared" si="381"/>
        <v>1592263</v>
      </c>
      <c r="CY87" s="94">
        <f t="shared" si="381"/>
        <v>1776971</v>
      </c>
      <c r="CZ87" s="94">
        <f t="shared" si="381"/>
        <v>2129582</v>
      </c>
      <c r="DA87" s="94">
        <f t="shared" si="381"/>
        <v>2235452</v>
      </c>
      <c r="DB87" s="94">
        <f t="shared" si="381"/>
        <v>2159729</v>
      </c>
      <c r="DC87" s="94">
        <f t="shared" si="381"/>
        <v>2316291</v>
      </c>
      <c r="DD87" s="94">
        <f t="shared" si="381"/>
        <v>1821784</v>
      </c>
      <c r="DE87" s="94">
        <f t="shared" si="381"/>
        <v>1630969</v>
      </c>
      <c r="DF87" s="96">
        <f t="shared" si="381"/>
        <v>1618181</v>
      </c>
      <c r="DG87" s="94">
        <f t="shared" si="381"/>
        <v>1412549</v>
      </c>
      <c r="DH87" s="94">
        <f t="shared" si="381"/>
        <v>1827693</v>
      </c>
      <c r="DI87" s="319">
        <f t="shared" si="381"/>
        <v>1408733</v>
      </c>
      <c r="DJ87" s="319">
        <f t="shared" si="381"/>
        <v>1456614</v>
      </c>
      <c r="DK87" s="319">
        <f t="shared" si="381"/>
        <v>1635765</v>
      </c>
      <c r="DL87" s="319">
        <f t="shared" ref="DL87:FK87" si="382">SUM(DL85:DL86)</f>
        <v>2067162</v>
      </c>
      <c r="DM87" s="319">
        <f t="shared" si="382"/>
        <v>2009935</v>
      </c>
      <c r="DN87" s="319">
        <f t="shared" si="382"/>
        <v>2164025</v>
      </c>
      <c r="DO87" s="319">
        <f t="shared" si="382"/>
        <v>2084572</v>
      </c>
      <c r="DP87" s="319">
        <f t="shared" si="382"/>
        <v>1735005</v>
      </c>
      <c r="DQ87" s="319">
        <f t="shared" si="382"/>
        <v>1451499</v>
      </c>
      <c r="DR87" s="319">
        <f t="shared" si="382"/>
        <v>1278490</v>
      </c>
      <c r="DS87" s="319">
        <f t="shared" si="382"/>
        <v>1468630</v>
      </c>
      <c r="DT87" s="319">
        <f t="shared" si="382"/>
        <v>1574689</v>
      </c>
      <c r="DU87" s="319">
        <f t="shared" si="382"/>
        <v>1622305</v>
      </c>
      <c r="DV87" s="366">
        <f t="shared" si="382"/>
        <v>1935852</v>
      </c>
      <c r="DW87" s="366">
        <f t="shared" si="382"/>
        <v>1926027</v>
      </c>
      <c r="DX87" s="366">
        <f t="shared" si="382"/>
        <v>2229797</v>
      </c>
      <c r="DY87" s="366">
        <f t="shared" si="382"/>
        <v>2359690</v>
      </c>
      <c r="DZ87" s="366">
        <f t="shared" si="382"/>
        <v>2373756</v>
      </c>
      <c r="EA87" s="366">
        <f t="shared" si="382"/>
        <v>2398620</v>
      </c>
      <c r="EB87" s="366">
        <f t="shared" si="382"/>
        <v>2067084</v>
      </c>
      <c r="EC87" s="366">
        <f t="shared" si="382"/>
        <v>1845780</v>
      </c>
      <c r="ED87" s="366">
        <f t="shared" si="382"/>
        <v>1783470</v>
      </c>
      <c r="EE87" s="366">
        <f t="shared" si="382"/>
        <v>1912166</v>
      </c>
      <c r="EF87" s="366">
        <f t="shared" si="382"/>
        <v>1642123</v>
      </c>
      <c r="EG87" s="366">
        <f t="shared" si="382"/>
        <v>1541084</v>
      </c>
      <c r="EH87" s="366">
        <f t="shared" si="382"/>
        <v>1752696</v>
      </c>
      <c r="EI87" s="366">
        <f t="shared" si="382"/>
        <v>1831968</v>
      </c>
      <c r="EJ87" s="366">
        <f t="shared" si="382"/>
        <v>2214861</v>
      </c>
      <c r="EK87" s="366">
        <f t="shared" si="382"/>
        <v>2347581</v>
      </c>
      <c r="EL87" s="366">
        <f t="shared" si="382"/>
        <v>2376991</v>
      </c>
      <c r="EM87" s="366">
        <f t="shared" si="382"/>
        <v>2347231</v>
      </c>
      <c r="EN87" s="366">
        <f t="shared" si="382"/>
        <v>2068259</v>
      </c>
      <c r="EO87" s="366">
        <f t="shared" si="382"/>
        <v>1866684</v>
      </c>
      <c r="EP87" s="366">
        <f t="shared" si="382"/>
        <v>1970954</v>
      </c>
      <c r="EQ87" s="366">
        <f t="shared" si="382"/>
        <v>1951981</v>
      </c>
      <c r="ER87" s="366">
        <f t="shared" si="382"/>
        <v>1836487</v>
      </c>
      <c r="ES87" s="366">
        <f t="shared" si="382"/>
        <v>1674199</v>
      </c>
      <c r="ET87" s="366">
        <f t="shared" si="382"/>
        <v>1722695</v>
      </c>
      <c r="EU87" s="366">
        <f t="shared" si="382"/>
        <v>1948418</v>
      </c>
      <c r="EV87" s="366">
        <f t="shared" si="382"/>
        <v>2234594</v>
      </c>
      <c r="EW87" s="366">
        <f t="shared" si="382"/>
        <v>2419414</v>
      </c>
      <c r="EX87" s="366">
        <f t="shared" si="382"/>
        <v>2464287</v>
      </c>
      <c r="EY87" s="366">
        <f t="shared" si="382"/>
        <v>2519476</v>
      </c>
      <c r="EZ87" s="366">
        <f t="shared" si="382"/>
        <v>2197458</v>
      </c>
      <c r="FA87" s="366">
        <f t="shared" si="382"/>
        <v>1836944</v>
      </c>
      <c r="FB87" s="366">
        <f t="shared" si="382"/>
        <v>2007935</v>
      </c>
      <c r="FC87" s="366">
        <f t="shared" si="382"/>
        <v>2111391</v>
      </c>
      <c r="FD87" s="366">
        <f t="shared" si="382"/>
        <v>1863182</v>
      </c>
      <c r="FE87" s="366">
        <f t="shared" si="382"/>
        <v>1817529</v>
      </c>
      <c r="FF87" s="366">
        <f t="shared" si="382"/>
        <v>1811810</v>
      </c>
      <c r="FG87" s="366">
        <f t="shared" si="382"/>
        <v>1884302</v>
      </c>
      <c r="FH87" s="366">
        <f t="shared" si="382"/>
        <v>2242788</v>
      </c>
      <c r="FI87" s="366">
        <f t="shared" si="382"/>
        <v>2387015</v>
      </c>
      <c r="FJ87" s="366">
        <f t="shared" si="382"/>
        <v>2509908</v>
      </c>
      <c r="FK87" s="366">
        <f t="shared" si="382"/>
        <v>2473660</v>
      </c>
    </row>
    <row r="88" spans="2:167" x14ac:dyDescent="0.25">
      <c r="B88" s="3" t="s">
        <v>10</v>
      </c>
      <c r="C88" s="26">
        <f t="shared" ref="C88:Q88" si="383">SUM(C85)/C87</f>
        <v>0.92682948598018911</v>
      </c>
      <c r="D88" s="14">
        <f t="shared" si="383"/>
        <v>0.77003360905896234</v>
      </c>
      <c r="E88" s="14">
        <f t="shared" si="383"/>
        <v>0.67153287716930266</v>
      </c>
      <c r="F88" s="14">
        <f t="shared" si="383"/>
        <v>0.71202184902546195</v>
      </c>
      <c r="G88" s="14">
        <f t="shared" si="383"/>
        <v>0.71089126113779877</v>
      </c>
      <c r="H88" s="14">
        <f t="shared" si="383"/>
        <v>0.67072850165703601</v>
      </c>
      <c r="I88" s="14">
        <f t="shared" si="383"/>
        <v>0.5742169865469291</v>
      </c>
      <c r="J88" s="14">
        <f t="shared" si="383"/>
        <v>0.80323835415319689</v>
      </c>
      <c r="K88" s="36">
        <f t="shared" si="383"/>
        <v>0.61900608325197404</v>
      </c>
      <c r="L88" s="14">
        <f t="shared" si="383"/>
        <v>0.61481201930274287</v>
      </c>
      <c r="M88" s="14">
        <f t="shared" si="383"/>
        <v>0.5663504464175152</v>
      </c>
      <c r="N88" s="23">
        <f t="shared" si="383"/>
        <v>0.65869153864976349</v>
      </c>
      <c r="O88" s="36">
        <f t="shared" si="383"/>
        <v>0.60994428592512417</v>
      </c>
      <c r="P88" s="14">
        <f t="shared" si="383"/>
        <v>0.61101810140516555</v>
      </c>
      <c r="Q88" s="14">
        <f t="shared" si="383"/>
        <v>0.61403958759923838</v>
      </c>
      <c r="R88" s="14">
        <f t="shared" ref="R88:W88" si="384">SUM(R85)/R87</f>
        <v>0.60391107113969444</v>
      </c>
      <c r="S88" s="14">
        <f t="shared" si="384"/>
        <v>0.60630335859594953</v>
      </c>
      <c r="T88" s="14">
        <f t="shared" si="384"/>
        <v>0.62554818698542136</v>
      </c>
      <c r="U88" s="14">
        <f t="shared" si="384"/>
        <v>0.62183340087544048</v>
      </c>
      <c r="V88" s="14">
        <f t="shared" si="384"/>
        <v>0.6138496293589607</v>
      </c>
      <c r="W88" s="14">
        <f t="shared" si="384"/>
        <v>0.59379635128794606</v>
      </c>
      <c r="X88" s="14">
        <f t="shared" ref="X88:AC88" si="385">SUM(X85)/X87</f>
        <v>0.53003565286782828</v>
      </c>
      <c r="Y88" s="14">
        <f t="shared" si="385"/>
        <v>0.49624108490228697</v>
      </c>
      <c r="Z88" s="23">
        <f t="shared" si="385"/>
        <v>0.45667971238860999</v>
      </c>
      <c r="AA88" s="14">
        <f t="shared" si="385"/>
        <v>0.50095765093652544</v>
      </c>
      <c r="AB88" s="14">
        <f t="shared" si="385"/>
        <v>0.4388252514145482</v>
      </c>
      <c r="AC88" s="14">
        <f t="shared" si="385"/>
        <v>0.40495780081374161</v>
      </c>
      <c r="AD88" s="14">
        <f t="shared" ref="AD88:AI88" si="386">SUM(AD85)/AD87</f>
        <v>0.4110578114513746</v>
      </c>
      <c r="AE88" s="14">
        <f t="shared" si="386"/>
        <v>0.4091490635983398</v>
      </c>
      <c r="AF88" s="14">
        <f t="shared" si="386"/>
        <v>0.42046120871002685</v>
      </c>
      <c r="AG88" s="14">
        <f t="shared" si="386"/>
        <v>0.44740987340496624</v>
      </c>
      <c r="AH88" s="14">
        <f t="shared" si="386"/>
        <v>0.43917574775980139</v>
      </c>
      <c r="AI88" s="14">
        <f t="shared" si="386"/>
        <v>0.42281687183521238</v>
      </c>
      <c r="AJ88" s="14">
        <f t="shared" ref="AJ88:AO88" si="387">SUM(AJ85)/AJ87</f>
        <v>0.35916303477361533</v>
      </c>
      <c r="AK88" s="14">
        <f t="shared" si="387"/>
        <v>0.38706820136833825</v>
      </c>
      <c r="AL88" s="14">
        <f t="shared" si="387"/>
        <v>0.32036486915856138</v>
      </c>
      <c r="AM88" s="78">
        <f t="shared" si="387"/>
        <v>0.3995069497185153</v>
      </c>
      <c r="AN88" s="14">
        <f t="shared" si="387"/>
        <v>0.34753103816544789</v>
      </c>
      <c r="AO88" s="14">
        <f t="shared" si="387"/>
        <v>0.28767606896474973</v>
      </c>
      <c r="AP88" s="14">
        <f t="shared" ref="AP88:AU88" si="388">SUM(AP85)/AP87</f>
        <v>0.31876445367712331</v>
      </c>
      <c r="AQ88" s="14">
        <f t="shared" si="388"/>
        <v>0.33661069340183453</v>
      </c>
      <c r="AR88" s="14">
        <f t="shared" si="388"/>
        <v>0.36359936088419498</v>
      </c>
      <c r="AS88" s="14">
        <f t="shared" si="388"/>
        <v>0.38427222516062465</v>
      </c>
      <c r="AT88" s="14">
        <f t="shared" si="388"/>
        <v>0.36802427400911081</v>
      </c>
      <c r="AU88" s="14">
        <f t="shared" si="388"/>
        <v>0.36197728873137369</v>
      </c>
      <c r="AV88" s="14">
        <f t="shared" ref="AV88:BJ88" si="389">SUM(AV85)/AV87</f>
        <v>0.32965141084915428</v>
      </c>
      <c r="AW88" s="14">
        <f t="shared" si="389"/>
        <v>0.27913619436503162</v>
      </c>
      <c r="AX88" s="14">
        <f t="shared" si="389"/>
        <v>0.29991843528512924</v>
      </c>
      <c r="AY88" s="78">
        <f t="shared" si="389"/>
        <v>0.31717949939343476</v>
      </c>
      <c r="AZ88" s="14">
        <f t="shared" si="389"/>
        <v>0.29661137389624664</v>
      </c>
      <c r="BA88" s="14">
        <f t="shared" si="389"/>
        <v>0.26620277549322774</v>
      </c>
      <c r="BB88" s="14">
        <f t="shared" si="389"/>
        <v>0.29371822457228913</v>
      </c>
      <c r="BC88" s="14">
        <f t="shared" si="389"/>
        <v>0.31074887582151506</v>
      </c>
      <c r="BD88" s="14">
        <f t="shared" si="389"/>
        <v>0.30355542088336451</v>
      </c>
      <c r="BE88" s="14">
        <f t="shared" si="389"/>
        <v>0.31961890867892612</v>
      </c>
      <c r="BF88" s="14">
        <f t="shared" si="389"/>
        <v>0.32524739449975454</v>
      </c>
      <c r="BG88" s="14">
        <f t="shared" si="389"/>
        <v>0.30374186286715632</v>
      </c>
      <c r="BH88" s="14">
        <f t="shared" si="389"/>
        <v>0.24826494587325879</v>
      </c>
      <c r="BI88" s="14">
        <f t="shared" si="389"/>
        <v>0.22009267304466612</v>
      </c>
      <c r="BJ88" s="23">
        <f t="shared" si="389"/>
        <v>0.23312965220700338</v>
      </c>
      <c r="BK88" s="14">
        <f t="shared" ref="BK88:BV88" si="390">SUM(BK85)/BK87</f>
        <v>0.27073742592850375</v>
      </c>
      <c r="BL88" s="14">
        <f t="shared" si="390"/>
        <v>0.29696494908537785</v>
      </c>
      <c r="BM88" s="14">
        <f t="shared" si="390"/>
        <v>0.24476978278806449</v>
      </c>
      <c r="BN88" s="14">
        <f t="shared" si="390"/>
        <v>0.24044206589401387</v>
      </c>
      <c r="BO88" s="14">
        <f t="shared" si="390"/>
        <v>0.24156944639449832</v>
      </c>
      <c r="BP88" s="14">
        <f t="shared" si="390"/>
        <v>0.23951996774016712</v>
      </c>
      <c r="BQ88" s="14">
        <f t="shared" si="390"/>
        <v>0.26318784055274602</v>
      </c>
      <c r="BR88" s="14">
        <f t="shared" si="390"/>
        <v>0.2694979909831563</v>
      </c>
      <c r="BS88" s="14">
        <f t="shared" si="390"/>
        <v>0.25275399820602595</v>
      </c>
      <c r="BT88" s="14">
        <f t="shared" si="390"/>
        <v>0.24912769767570661</v>
      </c>
      <c r="BU88" s="14">
        <f t="shared" si="390"/>
        <v>0.20964421233039862</v>
      </c>
      <c r="BV88" s="23">
        <f t="shared" si="390"/>
        <v>0.21839764594948971</v>
      </c>
      <c r="BW88" s="14">
        <f t="shared" ref="BW88:CB88" si="391">SUM(BW85)/BW87</f>
        <v>0.23176423016175651</v>
      </c>
      <c r="BX88" s="14">
        <f t="shared" si="391"/>
        <v>0.22221507702938187</v>
      </c>
      <c r="BY88" s="14">
        <f t="shared" si="391"/>
        <v>0.19682163287349452</v>
      </c>
      <c r="BZ88" s="14">
        <f t="shared" si="391"/>
        <v>0.19701045889605873</v>
      </c>
      <c r="CA88" s="14">
        <f t="shared" si="391"/>
        <v>0.20107663219270891</v>
      </c>
      <c r="CB88" s="14">
        <f t="shared" si="391"/>
        <v>0.22209147257486886</v>
      </c>
      <c r="CC88" s="14">
        <f t="shared" ref="CC88:DK88" si="392">SUM(CC85)/CC87</f>
        <v>0.22087848654986583</v>
      </c>
      <c r="CD88" s="14">
        <f t="shared" si="392"/>
        <v>0.17525356746181858</v>
      </c>
      <c r="CE88" s="14">
        <f t="shared" si="392"/>
        <v>0.20438698800777058</v>
      </c>
      <c r="CF88" s="14">
        <f t="shared" si="392"/>
        <v>0.18270487602842778</v>
      </c>
      <c r="CG88" s="14">
        <f t="shared" si="392"/>
        <v>0.15701074335711659</v>
      </c>
      <c r="CH88" s="23">
        <f t="shared" si="392"/>
        <v>0.17634848496330066</v>
      </c>
      <c r="CI88" s="36">
        <f t="shared" si="392"/>
        <v>0.16743565787477341</v>
      </c>
      <c r="CJ88" s="14">
        <f t="shared" si="392"/>
        <v>0.15650162214726665</v>
      </c>
      <c r="CK88" s="14">
        <f t="shared" si="392"/>
        <v>0.15394171743894147</v>
      </c>
      <c r="CL88" s="14">
        <f t="shared" si="392"/>
        <v>0.15182048329670081</v>
      </c>
      <c r="CM88" s="14">
        <f t="shared" si="392"/>
        <v>0.16808395692974692</v>
      </c>
      <c r="CN88" s="14">
        <f t="shared" si="392"/>
        <v>0.16949150896774562</v>
      </c>
      <c r="CO88" s="14">
        <f t="shared" si="392"/>
        <v>0.1729504268678958</v>
      </c>
      <c r="CP88" s="14">
        <f t="shared" si="392"/>
        <v>0.17310204680096739</v>
      </c>
      <c r="CQ88" s="14">
        <f t="shared" si="392"/>
        <v>0.1672683977237058</v>
      </c>
      <c r="CR88" s="14">
        <f t="shared" si="392"/>
        <v>0.15504801486232017</v>
      </c>
      <c r="CS88" s="14">
        <f t="shared" si="392"/>
        <v>0.12178068042398449</v>
      </c>
      <c r="CT88" s="23">
        <f t="shared" si="392"/>
        <v>0.12885568858326488</v>
      </c>
      <c r="CU88" s="14">
        <f t="shared" si="392"/>
        <v>0.16819235424421658</v>
      </c>
      <c r="CV88" s="14">
        <f t="shared" si="392"/>
        <v>0.14089691982837538</v>
      </c>
      <c r="CW88" s="14">
        <f t="shared" si="392"/>
        <v>0.13817932198170058</v>
      </c>
      <c r="CX88" s="14">
        <f t="shared" si="392"/>
        <v>0.11558517656944864</v>
      </c>
      <c r="CY88" s="14">
        <f t="shared" si="392"/>
        <v>0.12336611008283196</v>
      </c>
      <c r="CZ88" s="14">
        <f t="shared" si="392"/>
        <v>0.14003640150977986</v>
      </c>
      <c r="DA88" s="14">
        <f t="shared" si="392"/>
        <v>0.14934384634516867</v>
      </c>
      <c r="DB88" s="14">
        <f t="shared" si="392"/>
        <v>0.14406483406019921</v>
      </c>
      <c r="DC88" s="14">
        <f t="shared" si="392"/>
        <v>0.14127888076239126</v>
      </c>
      <c r="DD88" s="14">
        <f t="shared" si="392"/>
        <v>0.12657373212192005</v>
      </c>
      <c r="DE88" s="14">
        <f t="shared" si="392"/>
        <v>0.11373422793443652</v>
      </c>
      <c r="DF88" s="23">
        <f t="shared" si="392"/>
        <v>0.12051062273009014</v>
      </c>
      <c r="DG88" s="14">
        <f t="shared" si="392"/>
        <v>0.1446073729123733</v>
      </c>
      <c r="DH88" s="14">
        <f t="shared" si="392"/>
        <v>0.1343584507901491</v>
      </c>
      <c r="DI88" s="14">
        <f t="shared" si="392"/>
        <v>0.12660880379745487</v>
      </c>
      <c r="DJ88" s="14">
        <f t="shared" si="392"/>
        <v>0.12830235051976707</v>
      </c>
      <c r="DK88" s="14">
        <f t="shared" si="392"/>
        <v>0.13140334950313767</v>
      </c>
      <c r="DL88" s="14">
        <f t="shared" ref="DL88:FK88" si="393">SUM(DL85)/DL87</f>
        <v>0.14377828152800795</v>
      </c>
      <c r="DM88" s="14">
        <f t="shared" si="393"/>
        <v>0.15391990288243151</v>
      </c>
      <c r="DN88" s="14">
        <f t="shared" si="393"/>
        <v>0.15450884347454397</v>
      </c>
      <c r="DO88" s="14">
        <f t="shared" si="393"/>
        <v>0.14744897273876845</v>
      </c>
      <c r="DP88" s="14">
        <f t="shared" si="393"/>
        <v>0.1372998925075144</v>
      </c>
      <c r="DQ88" s="14">
        <f t="shared" si="393"/>
        <v>0.12188020797809712</v>
      </c>
      <c r="DR88" s="14">
        <f t="shared" si="393"/>
        <v>0.13389467262160831</v>
      </c>
      <c r="DS88" s="14">
        <f t="shared" si="393"/>
        <v>0.13594302172773265</v>
      </c>
      <c r="DT88" s="14">
        <f t="shared" si="393"/>
        <v>0.10425868219057859</v>
      </c>
      <c r="DU88" s="14">
        <f t="shared" si="393"/>
        <v>0.103579783086411</v>
      </c>
      <c r="DV88" s="280">
        <f t="shared" si="393"/>
        <v>0.10064405750026345</v>
      </c>
      <c r="DW88" s="280">
        <f t="shared" si="393"/>
        <v>0.11232552814680168</v>
      </c>
      <c r="DX88" s="280">
        <f t="shared" si="393"/>
        <v>0.12141777928663461</v>
      </c>
      <c r="DY88" s="280">
        <f t="shared" si="393"/>
        <v>0.12731163839317877</v>
      </c>
      <c r="DZ88" s="280">
        <f t="shared" si="393"/>
        <v>0.1292529645001424</v>
      </c>
      <c r="EA88" s="280">
        <f t="shared" si="393"/>
        <v>0.12677539585261524</v>
      </c>
      <c r="EB88" s="280">
        <f t="shared" si="393"/>
        <v>0.1128067364461241</v>
      </c>
      <c r="EC88" s="280">
        <f t="shared" si="393"/>
        <v>0.1035735569786215</v>
      </c>
      <c r="ED88" s="280">
        <f t="shared" si="393"/>
        <v>9.6969951835466819E-2</v>
      </c>
      <c r="EE88" s="280">
        <f t="shared" si="393"/>
        <v>0.11454601744827593</v>
      </c>
      <c r="EF88" s="280">
        <f t="shared" si="393"/>
        <v>9.8440250821649783E-2</v>
      </c>
      <c r="EG88" s="280">
        <f t="shared" si="393"/>
        <v>9.3191545691214753E-2</v>
      </c>
      <c r="EH88" s="280">
        <f t="shared" si="393"/>
        <v>9.2491224947167106E-2</v>
      </c>
      <c r="EI88" s="280">
        <f t="shared" si="393"/>
        <v>9.2152264668378489E-2</v>
      </c>
      <c r="EJ88" s="280">
        <f t="shared" si="393"/>
        <v>0.11076767345670901</v>
      </c>
      <c r="EK88" s="280">
        <f t="shared" si="393"/>
        <v>0.119123472203941</v>
      </c>
      <c r="EL88" s="280">
        <f t="shared" si="393"/>
        <v>0.1195099182117223</v>
      </c>
      <c r="EM88" s="280">
        <f t="shared" si="393"/>
        <v>0.11398111221264545</v>
      </c>
      <c r="EN88" s="280">
        <f t="shared" si="393"/>
        <v>0.10597560556970863</v>
      </c>
      <c r="EO88" s="280">
        <f t="shared" si="393"/>
        <v>9.1398437014513431E-2</v>
      </c>
      <c r="EP88" s="280">
        <f t="shared" si="393"/>
        <v>0.10794518796481298</v>
      </c>
      <c r="EQ88" s="280">
        <f t="shared" si="393"/>
        <v>0.11767686263339654</v>
      </c>
      <c r="ER88" s="280">
        <f t="shared" si="393"/>
        <v>0.11385433166692713</v>
      </c>
      <c r="ES88" s="280">
        <f t="shared" si="393"/>
        <v>9.8843685846186746E-2</v>
      </c>
      <c r="ET88" s="280">
        <f t="shared" si="393"/>
        <v>8.5230409329567922E-2</v>
      </c>
      <c r="EU88" s="280">
        <f t="shared" si="393"/>
        <v>8.880024717488752E-2</v>
      </c>
      <c r="EV88" s="280">
        <f t="shared" si="393"/>
        <v>0.10226779450763764</v>
      </c>
      <c r="EW88" s="280">
        <f t="shared" si="393"/>
        <v>0.11101985852772614</v>
      </c>
      <c r="EX88" s="280">
        <f t="shared" si="393"/>
        <v>0.11249095580182016</v>
      </c>
      <c r="EY88" s="280">
        <f t="shared" si="393"/>
        <v>0.10759697651416406</v>
      </c>
      <c r="EZ88" s="280">
        <f t="shared" si="393"/>
        <v>9.480772783825675E-2</v>
      </c>
      <c r="FA88" s="280">
        <f t="shared" si="393"/>
        <v>9.0359314165265783E-2</v>
      </c>
      <c r="FB88" s="280">
        <f t="shared" si="393"/>
        <v>8.184229071160172E-2</v>
      </c>
      <c r="FC88" s="280">
        <f t="shared" si="393"/>
        <v>0.10942786059048276</v>
      </c>
      <c r="FD88" s="280">
        <f t="shared" si="393"/>
        <v>9.721433547554667E-2</v>
      </c>
      <c r="FE88" s="280">
        <f t="shared" si="393"/>
        <v>9.5159967186218206E-2</v>
      </c>
      <c r="FF88" s="280">
        <f t="shared" si="393"/>
        <v>7.8847671665351227E-2</v>
      </c>
      <c r="FG88" s="280">
        <f t="shared" si="393"/>
        <v>8.5341946248531281E-2</v>
      </c>
      <c r="FH88" s="280">
        <f t="shared" si="393"/>
        <v>9.2975350322901676E-2</v>
      </c>
      <c r="FI88" s="280">
        <f t="shared" si="393"/>
        <v>9.9375161027475734E-2</v>
      </c>
      <c r="FJ88" s="280">
        <f t="shared" si="393"/>
        <v>0.10190971143165407</v>
      </c>
      <c r="FK88" s="280">
        <f t="shared" si="393"/>
        <v>9.7264781740417028E-2</v>
      </c>
    </row>
    <row r="89" spans="2:167" ht="13.8" thickBot="1" x14ac:dyDescent="0.3">
      <c r="B89" s="4" t="s">
        <v>11</v>
      </c>
      <c r="C89" s="27">
        <f t="shared" ref="C89:Q89" si="394">SUM(C86/C87)</f>
        <v>7.317051401981095E-2</v>
      </c>
      <c r="D89" s="15">
        <f t="shared" si="394"/>
        <v>0.22996639094103755</v>
      </c>
      <c r="E89" s="15">
        <f t="shared" si="394"/>
        <v>0.3284671228306974</v>
      </c>
      <c r="F89" s="15">
        <f t="shared" si="394"/>
        <v>0.28797815097453805</v>
      </c>
      <c r="G89" s="15">
        <f t="shared" si="394"/>
        <v>0.28910873886220129</v>
      </c>
      <c r="H89" s="15">
        <f t="shared" si="394"/>
        <v>0.32927149834296399</v>
      </c>
      <c r="I89" s="15">
        <f t="shared" si="394"/>
        <v>0.42578301345307079</v>
      </c>
      <c r="J89" s="15">
        <f t="shared" si="394"/>
        <v>0.19676164584680311</v>
      </c>
      <c r="K89" s="37">
        <f t="shared" si="394"/>
        <v>0.38099391674802585</v>
      </c>
      <c r="L89" s="15">
        <f t="shared" si="394"/>
        <v>0.38518798069725713</v>
      </c>
      <c r="M89" s="15">
        <f t="shared" si="394"/>
        <v>0.43364955358248486</v>
      </c>
      <c r="N89" s="24">
        <f t="shared" si="394"/>
        <v>0.34130846135023657</v>
      </c>
      <c r="O89" s="37">
        <f t="shared" si="394"/>
        <v>0.39005571407487577</v>
      </c>
      <c r="P89" s="15">
        <f t="shared" si="394"/>
        <v>0.3889818985948344</v>
      </c>
      <c r="Q89" s="15">
        <f t="shared" si="394"/>
        <v>0.38596041240076157</v>
      </c>
      <c r="R89" s="15">
        <f t="shared" ref="R89:W89" si="395">SUM(R86/R87)</f>
        <v>0.39608892886030556</v>
      </c>
      <c r="S89" s="15">
        <f t="shared" si="395"/>
        <v>0.39369664140405042</v>
      </c>
      <c r="T89" s="15">
        <f t="shared" si="395"/>
        <v>0.37445181301457864</v>
      </c>
      <c r="U89" s="15">
        <f t="shared" si="395"/>
        <v>0.37816659912455952</v>
      </c>
      <c r="V89" s="15">
        <f t="shared" si="395"/>
        <v>0.38615037064103935</v>
      </c>
      <c r="W89" s="15">
        <f t="shared" si="395"/>
        <v>0.40620364871205389</v>
      </c>
      <c r="X89" s="15">
        <f t="shared" ref="X89:AC89" si="396">SUM(X86/X87)</f>
        <v>0.46996434713217178</v>
      </c>
      <c r="Y89" s="15">
        <f t="shared" si="396"/>
        <v>0.50375891509771298</v>
      </c>
      <c r="Z89" s="24">
        <f t="shared" si="396"/>
        <v>0.54332028761138995</v>
      </c>
      <c r="AA89" s="15">
        <f t="shared" si="396"/>
        <v>0.49904234906347456</v>
      </c>
      <c r="AB89" s="15">
        <f t="shared" si="396"/>
        <v>0.5611747485854518</v>
      </c>
      <c r="AC89" s="15">
        <f t="shared" si="396"/>
        <v>0.59504219918625834</v>
      </c>
      <c r="AD89" s="15">
        <f t="shared" ref="AD89:AI89" si="397">SUM(AD86/AD87)</f>
        <v>0.58894218854862546</v>
      </c>
      <c r="AE89" s="15">
        <f t="shared" si="397"/>
        <v>0.5908509364016602</v>
      </c>
      <c r="AF89" s="15">
        <f t="shared" si="397"/>
        <v>0.5795387912899731</v>
      </c>
      <c r="AG89" s="15">
        <f t="shared" si="397"/>
        <v>0.5525901265950337</v>
      </c>
      <c r="AH89" s="15">
        <f t="shared" si="397"/>
        <v>0.56082425224019861</v>
      </c>
      <c r="AI89" s="15">
        <f t="shared" si="397"/>
        <v>0.57718312816478767</v>
      </c>
      <c r="AJ89" s="15">
        <f t="shared" ref="AJ89:AO89" si="398">SUM(AJ86/AJ87)</f>
        <v>0.64083696522638467</v>
      </c>
      <c r="AK89" s="15">
        <f t="shared" si="398"/>
        <v>0.61293179863166181</v>
      </c>
      <c r="AL89" s="15">
        <f t="shared" si="398"/>
        <v>0.67963513084143867</v>
      </c>
      <c r="AM89" s="79">
        <f t="shared" si="398"/>
        <v>0.6004930502814847</v>
      </c>
      <c r="AN89" s="15">
        <f t="shared" si="398"/>
        <v>0.65246896183455216</v>
      </c>
      <c r="AO89" s="15">
        <f t="shared" si="398"/>
        <v>0.71232393103525027</v>
      </c>
      <c r="AP89" s="15">
        <f t="shared" ref="AP89:AU89" si="399">SUM(AP86/AP87)</f>
        <v>0.68123554632287675</v>
      </c>
      <c r="AQ89" s="15">
        <f t="shared" si="399"/>
        <v>0.66338930659816542</v>
      </c>
      <c r="AR89" s="15">
        <f t="shared" si="399"/>
        <v>0.63640063911580502</v>
      </c>
      <c r="AS89" s="15">
        <f t="shared" si="399"/>
        <v>0.61572777483937535</v>
      </c>
      <c r="AT89" s="15">
        <f t="shared" si="399"/>
        <v>0.63197572599088925</v>
      </c>
      <c r="AU89" s="15">
        <f t="shared" si="399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00">SUM(AY86/AY87)</f>
        <v>0.68282050060656529</v>
      </c>
      <c r="AZ89" s="15">
        <f t="shared" si="400"/>
        <v>0.70338862610375341</v>
      </c>
      <c r="BA89" s="15">
        <f t="shared" si="400"/>
        <v>0.73379722450677221</v>
      </c>
      <c r="BB89" s="15">
        <f t="shared" si="400"/>
        <v>0.70628177542771087</v>
      </c>
      <c r="BC89" s="15">
        <f t="shared" si="400"/>
        <v>0.689251124178485</v>
      </c>
      <c r="BD89" s="15">
        <f t="shared" si="400"/>
        <v>0.69644457911663549</v>
      </c>
      <c r="BE89" s="15">
        <f t="shared" si="400"/>
        <v>0.68038109132107394</v>
      </c>
      <c r="BF89" s="15">
        <f t="shared" si="400"/>
        <v>0.67475260550024541</v>
      </c>
      <c r="BG89" s="15">
        <f t="shared" si="400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01">SUM(BK86/BK87)</f>
        <v>0.72926257407149619</v>
      </c>
      <c r="BL89" s="15">
        <f t="shared" si="401"/>
        <v>0.70303505091462215</v>
      </c>
      <c r="BM89" s="15">
        <f t="shared" si="401"/>
        <v>0.75523021721193551</v>
      </c>
      <c r="BN89" s="15">
        <f t="shared" si="401"/>
        <v>0.75955793410598615</v>
      </c>
      <c r="BO89" s="15">
        <f t="shared" si="401"/>
        <v>0.75843055360550171</v>
      </c>
      <c r="BP89" s="15">
        <f t="shared" si="401"/>
        <v>0.76048003225983285</v>
      </c>
      <c r="BQ89" s="15">
        <f t="shared" si="401"/>
        <v>0.73681215944725398</v>
      </c>
      <c r="BR89" s="15">
        <f t="shared" si="401"/>
        <v>0.7305020090168437</v>
      </c>
      <c r="BS89" s="15">
        <f t="shared" si="401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402">SUM(BW86/BW87)</f>
        <v>0.76823576983824349</v>
      </c>
      <c r="BX89" s="15">
        <f t="shared" si="402"/>
        <v>0.77778492297061808</v>
      </c>
      <c r="BY89" s="15">
        <f t="shared" si="402"/>
        <v>0.80317836712650548</v>
      </c>
      <c r="BZ89" s="15">
        <f t="shared" si="402"/>
        <v>0.80298954110394127</v>
      </c>
      <c r="CA89" s="15">
        <f t="shared" si="402"/>
        <v>0.79892336780729112</v>
      </c>
      <c r="CB89" s="15">
        <f t="shared" si="402"/>
        <v>0.77790852742513117</v>
      </c>
      <c r="CC89" s="15">
        <f t="shared" ref="CC89:DK89" si="403">SUM(CC86/CC87)</f>
        <v>0.77912151345013414</v>
      </c>
      <c r="CD89" s="15">
        <f t="shared" si="403"/>
        <v>0.82474643253818136</v>
      </c>
      <c r="CE89" s="15">
        <f t="shared" si="403"/>
        <v>0.79561301199222945</v>
      </c>
      <c r="CF89" s="15">
        <f t="shared" si="403"/>
        <v>0.81729512397157222</v>
      </c>
      <c r="CG89" s="15">
        <f t="shared" si="403"/>
        <v>0.84298925664288338</v>
      </c>
      <c r="CH89" s="24">
        <f t="shared" si="403"/>
        <v>0.82365151503669931</v>
      </c>
      <c r="CI89" s="37">
        <f t="shared" si="403"/>
        <v>0.83256434212522656</v>
      </c>
      <c r="CJ89" s="15">
        <f t="shared" si="403"/>
        <v>0.84349837785273329</v>
      </c>
      <c r="CK89" s="15">
        <f t="shared" si="403"/>
        <v>0.84605828256105853</v>
      </c>
      <c r="CL89" s="15">
        <f t="shared" si="403"/>
        <v>0.84817951670329916</v>
      </c>
      <c r="CM89" s="15">
        <f t="shared" si="403"/>
        <v>0.83191604307025302</v>
      </c>
      <c r="CN89" s="15">
        <f t="shared" si="403"/>
        <v>0.83050849103225433</v>
      </c>
      <c r="CO89" s="15">
        <f t="shared" si="403"/>
        <v>0.82704957313210425</v>
      </c>
      <c r="CP89" s="15">
        <f t="shared" si="403"/>
        <v>0.82689795319903259</v>
      </c>
      <c r="CQ89" s="15">
        <f t="shared" si="403"/>
        <v>0.83273160227629417</v>
      </c>
      <c r="CR89" s="15">
        <f t="shared" si="403"/>
        <v>0.84495198513767988</v>
      </c>
      <c r="CS89" s="15">
        <f t="shared" si="403"/>
        <v>0.87821931957601551</v>
      </c>
      <c r="CT89" s="24">
        <f t="shared" si="403"/>
        <v>0.8711443114167351</v>
      </c>
      <c r="CU89" s="15">
        <f t="shared" si="403"/>
        <v>0.83180764575578336</v>
      </c>
      <c r="CV89" s="15">
        <f t="shared" si="403"/>
        <v>0.85910308017162462</v>
      </c>
      <c r="CW89" s="15">
        <f t="shared" si="403"/>
        <v>0.86182067801829942</v>
      </c>
      <c r="CX89" s="15">
        <f t="shared" si="403"/>
        <v>0.88441482343055133</v>
      </c>
      <c r="CY89" s="15">
        <f t="shared" si="403"/>
        <v>0.87663388991716806</v>
      </c>
      <c r="CZ89" s="15">
        <f t="shared" si="403"/>
        <v>0.85996359849022019</v>
      </c>
      <c r="DA89" s="15">
        <f t="shared" si="403"/>
        <v>0.85065615365483138</v>
      </c>
      <c r="DB89" s="15">
        <f t="shared" si="403"/>
        <v>0.85593516593980079</v>
      </c>
      <c r="DC89" s="15">
        <f t="shared" si="403"/>
        <v>0.85872111923760874</v>
      </c>
      <c r="DD89" s="15">
        <f t="shared" si="403"/>
        <v>0.87342626787807998</v>
      </c>
      <c r="DE89" s="15">
        <f t="shared" si="403"/>
        <v>0.88626577206556345</v>
      </c>
      <c r="DF89" s="24">
        <f t="shared" si="403"/>
        <v>0.87948937726990983</v>
      </c>
      <c r="DG89" s="15">
        <f t="shared" si="403"/>
        <v>0.85539262708762664</v>
      </c>
      <c r="DH89" s="15">
        <f t="shared" si="403"/>
        <v>0.86564154920985092</v>
      </c>
      <c r="DI89" s="15">
        <f t="shared" si="403"/>
        <v>0.87339119620254513</v>
      </c>
      <c r="DJ89" s="15">
        <f t="shared" si="403"/>
        <v>0.87169764948023287</v>
      </c>
      <c r="DK89" s="15">
        <f t="shared" si="403"/>
        <v>0.8685966504968623</v>
      </c>
      <c r="DL89" s="15">
        <f t="shared" ref="DL89:FK89" si="404">SUM(DL86/DL87)</f>
        <v>0.85622171847199202</v>
      </c>
      <c r="DM89" s="15">
        <f t="shared" si="404"/>
        <v>0.84608009711756849</v>
      </c>
      <c r="DN89" s="15">
        <f t="shared" si="404"/>
        <v>0.84549115652545603</v>
      </c>
      <c r="DO89" s="15">
        <f t="shared" si="404"/>
        <v>0.85255102726123155</v>
      </c>
      <c r="DP89" s="15">
        <f t="shared" si="404"/>
        <v>0.8627001074924856</v>
      </c>
      <c r="DQ89" s="15">
        <f t="shared" si="404"/>
        <v>0.87811979202190282</v>
      </c>
      <c r="DR89" s="15">
        <f t="shared" si="404"/>
        <v>0.86610532737839174</v>
      </c>
      <c r="DS89" s="15">
        <f t="shared" si="404"/>
        <v>0.86405697827226735</v>
      </c>
      <c r="DT89" s="15">
        <f t="shared" si="404"/>
        <v>0.89574131780942146</v>
      </c>
      <c r="DU89" s="15">
        <f t="shared" si="404"/>
        <v>0.89642021691358897</v>
      </c>
      <c r="DV89" s="361">
        <f t="shared" si="404"/>
        <v>0.8993559424997366</v>
      </c>
      <c r="DW89" s="361">
        <f t="shared" si="404"/>
        <v>0.88767447185319837</v>
      </c>
      <c r="DX89" s="361">
        <f t="shared" si="404"/>
        <v>0.87858222071336534</v>
      </c>
      <c r="DY89" s="361">
        <f t="shared" si="404"/>
        <v>0.87268836160682128</v>
      </c>
      <c r="DZ89" s="361">
        <f t="shared" si="404"/>
        <v>0.87074703549985766</v>
      </c>
      <c r="EA89" s="361">
        <f t="shared" si="404"/>
        <v>0.87322460414738479</v>
      </c>
      <c r="EB89" s="361">
        <f t="shared" si="404"/>
        <v>0.88719326355387584</v>
      </c>
      <c r="EC89" s="361">
        <f t="shared" si="404"/>
        <v>0.89642644302137853</v>
      </c>
      <c r="ED89" s="361">
        <f t="shared" si="404"/>
        <v>0.90303004816453314</v>
      </c>
      <c r="EE89" s="361">
        <f t="shared" si="404"/>
        <v>0.88545398255172403</v>
      </c>
      <c r="EF89" s="361">
        <f t="shared" si="404"/>
        <v>0.90155974917835024</v>
      </c>
      <c r="EG89" s="361">
        <f t="shared" si="404"/>
        <v>0.90680845430878521</v>
      </c>
      <c r="EH89" s="361">
        <f t="shared" si="404"/>
        <v>0.90750877505283289</v>
      </c>
      <c r="EI89" s="361">
        <f t="shared" si="404"/>
        <v>0.90784773533162155</v>
      </c>
      <c r="EJ89" s="361">
        <f t="shared" si="404"/>
        <v>0.88923232654329099</v>
      </c>
      <c r="EK89" s="361">
        <f t="shared" si="404"/>
        <v>0.88087652779605896</v>
      </c>
      <c r="EL89" s="361">
        <f t="shared" si="404"/>
        <v>0.8804900817882777</v>
      </c>
      <c r="EM89" s="361">
        <f t="shared" si="404"/>
        <v>0.88601888778735449</v>
      </c>
      <c r="EN89" s="361">
        <f t="shared" si="404"/>
        <v>0.89402439443029136</v>
      </c>
      <c r="EO89" s="361">
        <f t="shared" si="404"/>
        <v>0.90860156298548655</v>
      </c>
      <c r="EP89" s="361">
        <f t="shared" si="404"/>
        <v>0.89205481203518699</v>
      </c>
      <c r="EQ89" s="361">
        <f t="shared" si="404"/>
        <v>0.8823231373666035</v>
      </c>
      <c r="ER89" s="361">
        <f t="shared" si="404"/>
        <v>0.88614566833307284</v>
      </c>
      <c r="ES89" s="361">
        <f t="shared" si="404"/>
        <v>0.90115631415381325</v>
      </c>
      <c r="ET89" s="361">
        <f t="shared" si="404"/>
        <v>0.91476959067043206</v>
      </c>
      <c r="EU89" s="361">
        <f t="shared" si="404"/>
        <v>0.91119975282511245</v>
      </c>
      <c r="EV89" s="361">
        <f t="shared" si="404"/>
        <v>0.89773220549236232</v>
      </c>
      <c r="EW89" s="361">
        <f t="shared" si="404"/>
        <v>0.88898014147227389</v>
      </c>
      <c r="EX89" s="361">
        <f t="shared" si="404"/>
        <v>0.88750904419817989</v>
      </c>
      <c r="EY89" s="361">
        <f t="shared" si="404"/>
        <v>0.89240302348583589</v>
      </c>
      <c r="EZ89" s="361">
        <f t="shared" si="404"/>
        <v>0.90519227216174325</v>
      </c>
      <c r="FA89" s="361">
        <f t="shared" si="404"/>
        <v>0.90964068583473423</v>
      </c>
      <c r="FB89" s="361">
        <f t="shared" si="404"/>
        <v>0.91815770928839824</v>
      </c>
      <c r="FC89" s="361">
        <f t="shared" si="404"/>
        <v>0.89057213940951718</v>
      </c>
      <c r="FD89" s="361">
        <f t="shared" si="404"/>
        <v>0.9027856645244533</v>
      </c>
      <c r="FE89" s="361">
        <f t="shared" si="404"/>
        <v>0.90484003281378178</v>
      </c>
      <c r="FF89" s="361">
        <f t="shared" si="404"/>
        <v>0.92115232833464877</v>
      </c>
      <c r="FG89" s="361">
        <f t="shared" si="404"/>
        <v>0.91465805375146869</v>
      </c>
      <c r="FH89" s="361">
        <f t="shared" si="404"/>
        <v>0.90702464967709828</v>
      </c>
      <c r="FI89" s="361">
        <f t="shared" si="404"/>
        <v>0.90062483897252421</v>
      </c>
      <c r="FJ89" s="361">
        <f t="shared" si="404"/>
        <v>0.89809028856834594</v>
      </c>
      <c r="FK89" s="361">
        <f t="shared" si="404"/>
        <v>0.90273521825958292</v>
      </c>
    </row>
    <row r="93" spans="2:167" x14ac:dyDescent="0.25">
      <c r="DO93" s="302" t="s">
        <v>94</v>
      </c>
    </row>
  </sheetData>
  <sheetProtection algorithmName="SHA-512" hashValue="XtbCwOUNePRATl0KkHQeP9BLfyO5bLu7IwuRmU8kxma3shv/nPb5E6vOFodJki39SAfyK2DxsCkpyuXnPr+r9A==" saltValue="en8Z3au5qSUx4p2+Qq2XvA==" spinCount="100000" sheet="1" objects="1" scenarios="1"/>
  <mergeCells count="84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N1930"/>
  <sheetViews>
    <sheetView zoomScaleNormal="100" workbookViewId="0">
      <pane xSplit="2" ySplit="5" topLeftCell="EX60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77734375" style="2" customWidth="1"/>
    <col min="128" max="128" width="9.109375" style="2"/>
    <col min="129" max="129" width="11.44140625" style="2" bestFit="1" customWidth="1"/>
    <col min="130" max="130" width="9.21875" style="302" customWidth="1"/>
    <col min="131" max="131" width="10.5546875" style="2" customWidth="1"/>
    <col min="132" max="132" width="9.44140625" style="2" customWidth="1"/>
    <col min="133" max="133" width="10.2187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7773437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7773437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21875" style="2" customWidth="1"/>
    <col min="168" max="16384" width="9.109375" style="2"/>
  </cols>
  <sheetData>
    <row r="2" spans="2:170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ht="13.8" thickBot="1" x14ac:dyDescent="0.3">
      <c r="B3" s="2"/>
      <c r="C3" s="566" t="s">
        <v>78</v>
      </c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 t="s">
        <v>78</v>
      </c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 t="s">
        <v>78</v>
      </c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 t="s">
        <v>78</v>
      </c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 t="s">
        <v>78</v>
      </c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 t="s">
        <v>78</v>
      </c>
      <c r="BL3" s="566"/>
      <c r="BM3" s="566"/>
      <c r="BN3" s="566"/>
      <c r="BO3" s="566"/>
      <c r="BP3" s="566"/>
      <c r="BQ3" s="566"/>
      <c r="BR3" s="566"/>
      <c r="BS3" s="566"/>
      <c r="BT3" s="566"/>
      <c r="BU3" s="566"/>
      <c r="BV3" s="566"/>
      <c r="BW3" s="557" t="s">
        <v>91</v>
      </c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 t="s">
        <v>91</v>
      </c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 t="s">
        <v>91</v>
      </c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 t="s">
        <v>91</v>
      </c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 t="s">
        <v>91</v>
      </c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 t="s">
        <v>91</v>
      </c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 t="s">
        <v>91</v>
      </c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 t="s">
        <v>91</v>
      </c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</row>
    <row r="4" spans="2:170" ht="13.8" thickBot="1" x14ac:dyDescent="0.3">
      <c r="B4" s="2"/>
      <c r="C4" s="561">
        <v>2002</v>
      </c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3"/>
      <c r="O4" s="561">
        <v>2003</v>
      </c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3"/>
      <c r="AA4" s="561">
        <v>2004</v>
      </c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3"/>
      <c r="AM4" s="561">
        <v>2005</v>
      </c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3"/>
      <c r="AY4" s="561">
        <v>2006</v>
      </c>
      <c r="AZ4" s="562"/>
      <c r="BA4" s="562"/>
      <c r="BB4" s="562"/>
      <c r="BC4" s="562"/>
      <c r="BD4" s="562"/>
      <c r="BE4" s="562"/>
      <c r="BF4" s="562"/>
      <c r="BG4" s="562"/>
      <c r="BH4" s="562"/>
      <c r="BI4" s="562"/>
      <c r="BJ4" s="563"/>
      <c r="BK4" s="561">
        <v>2007</v>
      </c>
      <c r="BL4" s="562"/>
      <c r="BM4" s="562"/>
      <c r="BN4" s="562"/>
      <c r="BO4" s="562"/>
      <c r="BP4" s="562"/>
      <c r="BQ4" s="562"/>
      <c r="BR4" s="562"/>
      <c r="BS4" s="562"/>
      <c r="BT4" s="562"/>
      <c r="BU4" s="562"/>
      <c r="BV4" s="563"/>
      <c r="BW4" s="561">
        <v>2008</v>
      </c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3"/>
      <c r="CI4" s="561">
        <v>2009</v>
      </c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3"/>
      <c r="CU4" s="561">
        <v>2010</v>
      </c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3"/>
      <c r="DG4" s="561">
        <v>2011</v>
      </c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3"/>
      <c r="DS4" s="561">
        <v>2012</v>
      </c>
      <c r="DT4" s="562"/>
      <c r="DU4" s="562"/>
      <c r="DV4" s="562"/>
      <c r="DW4" s="562"/>
      <c r="DX4" s="562"/>
      <c r="DY4" s="562"/>
      <c r="DZ4" s="562"/>
      <c r="EA4" s="562"/>
      <c r="EB4" s="562"/>
      <c r="EC4" s="562"/>
      <c r="ED4" s="563"/>
      <c r="EE4" s="554">
        <v>2013</v>
      </c>
      <c r="EF4" s="555"/>
      <c r="EG4" s="555"/>
      <c r="EH4" s="555"/>
      <c r="EI4" s="555"/>
      <c r="EJ4" s="555"/>
      <c r="EK4" s="555"/>
      <c r="EL4" s="555"/>
      <c r="EM4" s="555"/>
      <c r="EN4" s="555"/>
      <c r="EO4" s="555"/>
      <c r="EP4" s="556"/>
      <c r="EQ4" s="554">
        <v>2014</v>
      </c>
      <c r="ER4" s="555"/>
      <c r="ES4" s="555"/>
      <c r="ET4" s="555"/>
      <c r="EU4" s="555"/>
      <c r="EV4" s="555"/>
      <c r="EW4" s="555"/>
      <c r="EX4" s="555"/>
      <c r="EY4" s="555"/>
      <c r="EZ4" s="555"/>
      <c r="FA4" s="555"/>
      <c r="FB4" s="556"/>
      <c r="FC4" s="554">
        <v>2015</v>
      </c>
      <c r="FD4" s="555"/>
      <c r="FE4" s="555"/>
      <c r="FF4" s="555"/>
      <c r="FG4" s="555"/>
      <c r="FH4" s="555"/>
      <c r="FI4" s="555"/>
      <c r="FJ4" s="555"/>
      <c r="FK4" s="555"/>
      <c r="FL4" s="555"/>
      <c r="FM4" s="555"/>
      <c r="FN4" s="556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</row>
    <row r="6" spans="2:170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x14ac:dyDescent="0.25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</row>
    <row r="9" spans="2:170" ht="13.8" thickBot="1" x14ac:dyDescent="0.3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</row>
    <row r="10" spans="2:170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K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</row>
    <row r="11" spans="2:170" s="188" customFormat="1" x14ac:dyDescent="0.25">
      <c r="B11" s="264" t="s">
        <v>10</v>
      </c>
      <c r="C11" s="268">
        <f t="shared" ref="C11:H11" si="14">SUM(C8)/C10</f>
        <v>0.99805679802712</v>
      </c>
      <c r="D11" s="259">
        <f t="shared" si="14"/>
        <v>0.99532195543657098</v>
      </c>
      <c r="E11" s="259">
        <f t="shared" si="14"/>
        <v>0.99292182207783231</v>
      </c>
      <c r="F11" s="259">
        <f t="shared" si="14"/>
        <v>0.99097121557258228</v>
      </c>
      <c r="G11" s="259">
        <f t="shared" si="14"/>
        <v>0.98949069775439324</v>
      </c>
      <c r="H11" s="259">
        <f t="shared" si="14"/>
        <v>0.98711294320656262</v>
      </c>
      <c r="I11" s="259">
        <f t="shared" ref="I11:Q11" si="15">SUM(I8)/I10</f>
        <v>0.98216024669984847</v>
      </c>
      <c r="J11" s="259">
        <f t="shared" si="15"/>
        <v>0.97433078361836067</v>
      </c>
      <c r="K11" s="259">
        <f t="shared" si="15"/>
        <v>0.97058125097531023</v>
      </c>
      <c r="L11" s="259">
        <f t="shared" si="15"/>
        <v>0.9591524490170612</v>
      </c>
      <c r="M11" s="259">
        <f t="shared" si="15"/>
        <v>0.95444317158988623</v>
      </c>
      <c r="N11" s="265">
        <f t="shared" si="15"/>
        <v>0.94955672497985111</v>
      </c>
      <c r="O11" s="268">
        <f t="shared" si="15"/>
        <v>0.93819993868912122</v>
      </c>
      <c r="P11" s="259">
        <f t="shared" si="15"/>
        <v>0.93176557658958492</v>
      </c>
      <c r="Q11" s="259">
        <f t="shared" si="15"/>
        <v>0.92518106305495318</v>
      </c>
      <c r="R11" s="259">
        <f t="shared" ref="R11:W11" si="16">SUM(R8)/R10</f>
        <v>0.92182484310666002</v>
      </c>
      <c r="S11" s="259">
        <f t="shared" si="16"/>
        <v>0.91247036703997386</v>
      </c>
      <c r="T11" s="259">
        <f t="shared" si="16"/>
        <v>0.89661796260345361</v>
      </c>
      <c r="U11" s="259">
        <f t="shared" si="16"/>
        <v>0.88056864684548397</v>
      </c>
      <c r="V11" s="259">
        <f t="shared" si="16"/>
        <v>0.86802585305579316</v>
      </c>
      <c r="W11" s="259">
        <f t="shared" si="16"/>
        <v>0.85611598854803506</v>
      </c>
      <c r="X11" s="259">
        <f t="shared" ref="X11:AC11" si="17">SUM(X8)/X10</f>
        <v>0.83602064877955518</v>
      </c>
      <c r="Y11" s="259">
        <f t="shared" si="17"/>
        <v>0.80994787510399513</v>
      </c>
      <c r="Z11" s="265">
        <f t="shared" si="17"/>
        <v>0.80241245519776361</v>
      </c>
      <c r="AA11" s="268">
        <f t="shared" si="17"/>
        <v>0.79965111859252824</v>
      </c>
      <c r="AB11" s="259">
        <f t="shared" si="17"/>
        <v>0.79516696456436009</v>
      </c>
      <c r="AC11" s="259">
        <f t="shared" si="17"/>
        <v>0.78869097267273391</v>
      </c>
      <c r="AD11" s="259">
        <f t="shared" ref="AD11:AI11" si="18">SUM(AD8)/AD10</f>
        <v>0.78445690442039384</v>
      </c>
      <c r="AE11" s="259">
        <f t="shared" si="18"/>
        <v>0.77628848716063226</v>
      </c>
      <c r="AF11" s="259">
        <f t="shared" si="18"/>
        <v>0.76868483365821116</v>
      </c>
      <c r="AG11" s="259">
        <f t="shared" si="18"/>
        <v>0.75896717150587123</v>
      </c>
      <c r="AH11" s="259">
        <f t="shared" si="18"/>
        <v>0.74551251312225408</v>
      </c>
      <c r="AI11" s="259">
        <f t="shared" si="18"/>
        <v>0.73391826906586355</v>
      </c>
      <c r="AJ11" s="259">
        <f t="shared" ref="AJ11:AO11" si="19">SUM(AJ8)/AJ10</f>
        <v>0.72688421882455445</v>
      </c>
      <c r="AK11" s="259">
        <f t="shared" si="19"/>
        <v>0.72236935221461041</v>
      </c>
      <c r="AL11" s="265">
        <f t="shared" si="19"/>
        <v>0.71437249333996899</v>
      </c>
      <c r="AM11" s="268">
        <f t="shared" si="19"/>
        <v>0.71099318920485521</v>
      </c>
      <c r="AN11" s="259">
        <f t="shared" si="19"/>
        <v>0.70462020004989911</v>
      </c>
      <c r="AO11" s="259">
        <f t="shared" si="19"/>
        <v>0.70435368385963204</v>
      </c>
      <c r="AP11" s="259">
        <f t="shared" ref="AP11:AU11" si="20">SUM(AP8)/AP10</f>
        <v>0.69918651777123364</v>
      </c>
      <c r="AQ11" s="259">
        <f t="shared" si="20"/>
        <v>0.6986847461433725</v>
      </c>
      <c r="AR11" s="259">
        <f t="shared" si="20"/>
        <v>0.69464069370141979</v>
      </c>
      <c r="AS11" s="259">
        <f t="shared" si="20"/>
        <v>0.68431487471147101</v>
      </c>
      <c r="AT11" s="259">
        <f t="shared" si="20"/>
        <v>0.68194027006926905</v>
      </c>
      <c r="AU11" s="259">
        <f t="shared" si="20"/>
        <v>0.66830653959366826</v>
      </c>
      <c r="AV11" s="259">
        <f t="shared" ref="AV11:BJ11" si="21">SUM(AV8)/AV10</f>
        <v>0.65978209642094754</v>
      </c>
      <c r="AW11" s="259">
        <f t="shared" si="21"/>
        <v>0.65260305646880301</v>
      </c>
      <c r="AX11" s="265">
        <f t="shared" si="21"/>
        <v>0.64503941822628896</v>
      </c>
      <c r="AY11" s="268">
        <f t="shared" si="21"/>
        <v>0.63954959081679397</v>
      </c>
      <c r="AZ11" s="259">
        <f t="shared" si="21"/>
        <v>0.63209534528035094</v>
      </c>
      <c r="BA11" s="259">
        <f t="shared" si="21"/>
        <v>0.62917193307387154</v>
      </c>
      <c r="BB11" s="259">
        <f t="shared" si="21"/>
        <v>0.61784962066276516</v>
      </c>
      <c r="BC11" s="259">
        <f t="shared" si="21"/>
        <v>0.61340704547961555</v>
      </c>
      <c r="BD11" s="259">
        <f t="shared" si="21"/>
        <v>0.59753836545905192</v>
      </c>
      <c r="BE11" s="259">
        <f t="shared" si="21"/>
        <v>0.58312027807302291</v>
      </c>
      <c r="BF11" s="259">
        <f t="shared" si="21"/>
        <v>0.57206846411671919</v>
      </c>
      <c r="BG11" s="259">
        <f t="shared" si="21"/>
        <v>0.55598057117287469</v>
      </c>
      <c r="BH11" s="259">
        <f t="shared" si="21"/>
        <v>0.54847533310266938</v>
      </c>
      <c r="BI11" s="259">
        <f t="shared" si="21"/>
        <v>0.53751020884377554</v>
      </c>
      <c r="BJ11" s="265">
        <f t="shared" si="21"/>
        <v>0.53216849726943605</v>
      </c>
      <c r="BK11" s="268">
        <f t="shared" ref="BK11:BP11" si="22">SUM(BK8)/BK10</f>
        <v>0.53412462908011871</v>
      </c>
      <c r="BL11" s="259">
        <f t="shared" si="22"/>
        <v>0.52727127956047459</v>
      </c>
      <c r="BM11" s="259">
        <f t="shared" si="22"/>
        <v>0.52782031648800409</v>
      </c>
      <c r="BN11" s="259">
        <f t="shared" si="22"/>
        <v>0.51650623937289264</v>
      </c>
      <c r="BO11" s="259">
        <f t="shared" si="22"/>
        <v>0.50824895051935415</v>
      </c>
      <c r="BP11" s="259">
        <f t="shared" si="22"/>
        <v>0.5010876606771455</v>
      </c>
      <c r="BQ11" s="259">
        <f t="shared" ref="BQ11:CB11" si="23">SUM(BQ8)/BQ10</f>
        <v>0.4906168418462884</v>
      </c>
      <c r="BR11" s="259">
        <f t="shared" si="23"/>
        <v>0.48776682023670753</v>
      </c>
      <c r="BS11" s="259">
        <f t="shared" si="23"/>
        <v>0.47783559428074407</v>
      </c>
      <c r="BT11" s="259">
        <f t="shared" si="23"/>
        <v>0.46967744560794317</v>
      </c>
      <c r="BU11" s="259">
        <f t="shared" si="23"/>
        <v>0.46468832666350135</v>
      </c>
      <c r="BV11" s="265">
        <f t="shared" si="23"/>
        <v>0.458634858957088</v>
      </c>
      <c r="BW11" s="268">
        <f t="shared" si="23"/>
        <v>0.45484815743515516</v>
      </c>
      <c r="BX11" s="259">
        <f t="shared" si="23"/>
        <v>0.45152760261990971</v>
      </c>
      <c r="BY11" s="259">
        <f t="shared" si="23"/>
        <v>0.44646305072845355</v>
      </c>
      <c r="BZ11" s="259">
        <f t="shared" si="23"/>
        <v>0.43990527338478974</v>
      </c>
      <c r="CA11" s="259">
        <f t="shared" si="23"/>
        <v>0.43069725608118992</v>
      </c>
      <c r="CB11" s="259">
        <f t="shared" si="23"/>
        <v>0.42490027719559192</v>
      </c>
      <c r="CC11" s="259">
        <f t="shared" ref="CC11:DK11" si="24">SUM(CC8)/CC10</f>
        <v>0.419088002692243</v>
      </c>
      <c r="CD11" s="259">
        <f t="shared" si="24"/>
        <v>0.41399812105757616</v>
      </c>
      <c r="CE11" s="259">
        <f t="shared" si="24"/>
        <v>0.4109060402684564</v>
      </c>
      <c r="CF11" s="259">
        <f t="shared" si="24"/>
        <v>0.40870277700657515</v>
      </c>
      <c r="CG11" s="259">
        <f t="shared" si="24"/>
        <v>0.39907314097804181</v>
      </c>
      <c r="CH11" s="265">
        <f t="shared" si="24"/>
        <v>0.40195966117000126</v>
      </c>
      <c r="CI11" s="258">
        <f t="shared" si="24"/>
        <v>0.40420484515620325</v>
      </c>
      <c r="CJ11" s="259">
        <f t="shared" si="24"/>
        <v>0.40146391808577092</v>
      </c>
      <c r="CK11" s="259">
        <f t="shared" si="24"/>
        <v>0.40023861656622628</v>
      </c>
      <c r="CL11" s="259">
        <f t="shared" si="24"/>
        <v>0.3966957829896523</v>
      </c>
      <c r="CM11" s="259">
        <f t="shared" si="24"/>
        <v>0.39394021189014106</v>
      </c>
      <c r="CN11" s="259">
        <f t="shared" si="24"/>
        <v>0.39017467986620263</v>
      </c>
      <c r="CO11" s="259">
        <f t="shared" si="24"/>
        <v>0.38737723176617506</v>
      </c>
      <c r="CP11" s="259">
        <f t="shared" si="24"/>
        <v>0.38197801314926155</v>
      </c>
      <c r="CQ11" s="259">
        <f t="shared" si="24"/>
        <v>0.37917424395500776</v>
      </c>
      <c r="CR11" s="259">
        <f t="shared" si="24"/>
        <v>0.37662478189712306</v>
      </c>
      <c r="CS11" s="259">
        <f t="shared" si="24"/>
        <v>0.3715668137185143</v>
      </c>
      <c r="CT11" s="265">
        <f t="shared" si="24"/>
        <v>0.36887304820095046</v>
      </c>
      <c r="CU11" s="259">
        <f t="shared" si="24"/>
        <v>0.36375003721456428</v>
      </c>
      <c r="CV11" s="259">
        <f t="shared" si="24"/>
        <v>0.36198997175332137</v>
      </c>
      <c r="CW11" s="259">
        <f t="shared" si="24"/>
        <v>0.35871384980962923</v>
      </c>
      <c r="CX11" s="259">
        <f t="shared" si="24"/>
        <v>0.3564929805615551</v>
      </c>
      <c r="CY11" s="259">
        <f t="shared" si="24"/>
        <v>0.35533391211882603</v>
      </c>
      <c r="CZ11" s="259">
        <f t="shared" si="24"/>
        <v>0.35417256392629437</v>
      </c>
      <c r="DA11" s="259">
        <f t="shared" si="24"/>
        <v>0.35225748167924009</v>
      </c>
      <c r="DB11" s="259">
        <f t="shared" si="24"/>
        <v>0.35089993733929692</v>
      </c>
      <c r="DC11" s="259">
        <f t="shared" si="24"/>
        <v>0.34711896850377777</v>
      </c>
      <c r="DD11" s="259">
        <f t="shared" si="24"/>
        <v>0.34535435070983039</v>
      </c>
      <c r="DE11" s="259">
        <f t="shared" si="24"/>
        <v>0.3433206434623311</v>
      </c>
      <c r="DF11" s="265">
        <f t="shared" si="24"/>
        <v>0.33986271898371068</v>
      </c>
      <c r="DG11" s="259">
        <f t="shared" si="24"/>
        <v>0.34121888882127427</v>
      </c>
      <c r="DH11" s="259">
        <f t="shared" si="24"/>
        <v>0.33446487378365036</v>
      </c>
      <c r="DI11" s="259">
        <f t="shared" si="24"/>
        <v>0.33384020653393348</v>
      </c>
      <c r="DJ11" s="259">
        <f t="shared" si="24"/>
        <v>0.3321184863523573</v>
      </c>
      <c r="DK11" s="259">
        <f t="shared" si="24"/>
        <v>0.32998608808903623</v>
      </c>
      <c r="DL11" s="259">
        <f t="shared" ref="DL11:DR11" si="25">SUM(DL8)/DL10</f>
        <v>0.33054685715053689</v>
      </c>
      <c r="DM11" s="259">
        <f t="shared" si="25"/>
        <v>0.33049596536114939</v>
      </c>
      <c r="DN11" s="259">
        <f t="shared" si="25"/>
        <v>0.33010524899963012</v>
      </c>
      <c r="DO11" s="259">
        <f t="shared" si="25"/>
        <v>0.32790024712914784</v>
      </c>
      <c r="DP11" s="259">
        <f t="shared" si="25"/>
        <v>0.32724019467506443</v>
      </c>
      <c r="DQ11" s="259">
        <f t="shared" si="25"/>
        <v>0.32730440269690048</v>
      </c>
      <c r="DR11" s="259">
        <f t="shared" si="25"/>
        <v>0.32580335804423605</v>
      </c>
      <c r="DS11" s="259">
        <f t="shared" ref="DS11:FK11" si="26">SUM(DS8)/DS10</f>
        <v>0.32595592027775</v>
      </c>
      <c r="DT11" s="259">
        <f t="shared" si="26"/>
        <v>0.3242502761022853</v>
      </c>
      <c r="DU11" s="259">
        <f t="shared" si="26"/>
        <v>0.32340722545486272</v>
      </c>
      <c r="DV11" s="282">
        <f t="shared" si="26"/>
        <v>0.32404894954596741</v>
      </c>
      <c r="DW11" s="282">
        <f t="shared" si="26"/>
        <v>0.32392582117460977</v>
      </c>
      <c r="DX11" s="282">
        <f t="shared" si="26"/>
        <v>0.32545563109826431</v>
      </c>
      <c r="DY11" s="282">
        <f t="shared" si="26"/>
        <v>0.32231918533169401</v>
      </c>
      <c r="DZ11" s="282">
        <f t="shared" si="26"/>
        <v>0.32187566730728168</v>
      </c>
      <c r="EA11" s="282">
        <f t="shared" si="26"/>
        <v>0.32083174386465091</v>
      </c>
      <c r="EB11" s="282">
        <f t="shared" si="26"/>
        <v>0.32138176371466015</v>
      </c>
      <c r="EC11" s="282">
        <f t="shared" si="26"/>
        <v>0.31949194919491947</v>
      </c>
      <c r="ED11" s="282">
        <f t="shared" si="26"/>
        <v>0.3167936886376726</v>
      </c>
      <c r="EE11" s="282">
        <f t="shared" si="26"/>
        <v>0.31646356129239156</v>
      </c>
      <c r="EF11" s="282">
        <f t="shared" si="26"/>
        <v>0.31544202641935548</v>
      </c>
      <c r="EG11" s="282">
        <f t="shared" si="26"/>
        <v>0.31272539927872228</v>
      </c>
      <c r="EH11" s="282">
        <f t="shared" si="26"/>
        <v>0.31004416035646559</v>
      </c>
      <c r="EI11" s="282">
        <f t="shared" si="26"/>
        <v>0.31080928652471917</v>
      </c>
      <c r="EJ11" s="282">
        <f t="shared" si="26"/>
        <v>0.30908885356883975</v>
      </c>
      <c r="EK11" s="282">
        <f t="shared" si="26"/>
        <v>0.30672332876594449</v>
      </c>
      <c r="EL11" s="282">
        <f t="shared" si="26"/>
        <v>0.30581221662634994</v>
      </c>
      <c r="EM11" s="282">
        <f t="shared" si="26"/>
        <v>0.30349846104860961</v>
      </c>
      <c r="EN11" s="282">
        <f t="shared" si="26"/>
        <v>0.30084199044946064</v>
      </c>
      <c r="EO11" s="282">
        <f t="shared" si="26"/>
        <v>0.2988579144466838</v>
      </c>
      <c r="EP11" s="282">
        <f t="shared" si="26"/>
        <v>0.29731485636591359</v>
      </c>
      <c r="EQ11" s="282">
        <f t="shared" si="26"/>
        <v>0.29749888777666555</v>
      </c>
      <c r="ER11" s="282">
        <f t="shared" si="26"/>
        <v>0.29405248922897104</v>
      </c>
      <c r="ES11" s="282">
        <f t="shared" si="26"/>
        <v>0.29278310189712498</v>
      </c>
      <c r="ET11" s="282">
        <f t="shared" si="26"/>
        <v>0.29086361434912128</v>
      </c>
      <c r="EU11" s="282">
        <f t="shared" si="26"/>
        <v>0.28887610812526032</v>
      </c>
      <c r="EV11" s="282">
        <f t="shared" si="26"/>
        <v>0.2886209844714116</v>
      </c>
      <c r="EW11" s="282">
        <f t="shared" si="26"/>
        <v>0.28487406633101997</v>
      </c>
      <c r="EX11" s="282">
        <f t="shared" si="26"/>
        <v>0.28251531302203486</v>
      </c>
      <c r="EY11" s="282">
        <f t="shared" si="26"/>
        <v>0.28489708669991798</v>
      </c>
      <c r="EZ11" s="282">
        <f t="shared" si="26"/>
        <v>0.27665196500522554</v>
      </c>
      <c r="FA11" s="282">
        <f t="shared" si="26"/>
        <v>0.27443450538158537</v>
      </c>
      <c r="FB11" s="282">
        <f t="shared" si="26"/>
        <v>0.27460025414306138</v>
      </c>
      <c r="FC11" s="282">
        <f t="shared" si="26"/>
        <v>0.27404208605023345</v>
      </c>
      <c r="FD11" s="282">
        <f t="shared" si="26"/>
        <v>0.27139411162145194</v>
      </c>
      <c r="FE11" s="282">
        <f t="shared" si="26"/>
        <v>0.26803528020934342</v>
      </c>
      <c r="FF11" s="282">
        <f t="shared" si="26"/>
        <v>0.26468082295829065</v>
      </c>
      <c r="FG11" s="282">
        <f t="shared" si="26"/>
        <v>0.26287461531349476</v>
      </c>
      <c r="FH11" s="282">
        <f t="shared" si="26"/>
        <v>0.2605328090569623</v>
      </c>
      <c r="FI11" s="282">
        <f t="shared" si="26"/>
        <v>0.25755318868471699</v>
      </c>
      <c r="FJ11" s="282">
        <f t="shared" si="26"/>
        <v>0.25632387745818691</v>
      </c>
      <c r="FK11" s="282">
        <f t="shared" si="26"/>
        <v>0.25289360291680479</v>
      </c>
    </row>
    <row r="12" spans="2:170" s="188" customFormat="1" ht="13.8" thickBot="1" x14ac:dyDescent="0.3">
      <c r="B12" s="266" t="s">
        <v>11</v>
      </c>
      <c r="C12" s="269">
        <f t="shared" ref="C12:H12" si="27">SUM(C9/C10)</f>
        <v>1.9432019728799666E-3</v>
      </c>
      <c r="D12" s="261">
        <f t="shared" si="27"/>
        <v>4.6780445634289859E-3</v>
      </c>
      <c r="E12" s="261">
        <f t="shared" si="27"/>
        <v>7.0781779221676918E-3</v>
      </c>
      <c r="F12" s="261">
        <f t="shared" si="27"/>
        <v>9.0287844274176843E-3</v>
      </c>
      <c r="G12" s="261">
        <f t="shared" si="27"/>
        <v>1.0509302245606795E-2</v>
      </c>
      <c r="H12" s="261">
        <f t="shared" si="27"/>
        <v>1.2887056793437324E-2</v>
      </c>
      <c r="I12" s="261">
        <f t="shared" ref="I12:Q12" si="28">SUM(I9/I10)</f>
        <v>1.7839753300151483E-2</v>
      </c>
      <c r="J12" s="261">
        <f t="shared" si="28"/>
        <v>2.5669216381639371E-2</v>
      </c>
      <c r="K12" s="261">
        <f t="shared" si="28"/>
        <v>2.9418749024689765E-2</v>
      </c>
      <c r="L12" s="261">
        <f t="shared" si="28"/>
        <v>4.0847550982938824E-2</v>
      </c>
      <c r="M12" s="261">
        <f t="shared" si="28"/>
        <v>4.5556828410113735E-2</v>
      </c>
      <c r="N12" s="267">
        <f t="shared" si="28"/>
        <v>5.0443275020148864E-2</v>
      </c>
      <c r="O12" s="269">
        <f t="shared" si="28"/>
        <v>6.1800061310878771E-2</v>
      </c>
      <c r="P12" s="261">
        <f t="shared" si="28"/>
        <v>6.8234423410415107E-2</v>
      </c>
      <c r="Q12" s="261">
        <f t="shared" si="28"/>
        <v>7.4818936945046849E-2</v>
      </c>
      <c r="R12" s="261">
        <f t="shared" ref="R12:W12" si="29">SUM(R9/R10)</f>
        <v>7.8175156893340023E-2</v>
      </c>
      <c r="S12" s="261">
        <f t="shared" si="29"/>
        <v>8.7529632960026152E-2</v>
      </c>
      <c r="T12" s="261">
        <f t="shared" si="29"/>
        <v>0.10338203739654644</v>
      </c>
      <c r="U12" s="261">
        <f t="shared" si="29"/>
        <v>0.11943135315451602</v>
      </c>
      <c r="V12" s="261">
        <f t="shared" si="29"/>
        <v>0.13197414694420684</v>
      </c>
      <c r="W12" s="261">
        <f t="shared" si="29"/>
        <v>0.143884011451965</v>
      </c>
      <c r="X12" s="261">
        <f t="shared" ref="X12:AC12" si="30">SUM(X9/X10)</f>
        <v>0.16397935122044485</v>
      </c>
      <c r="Y12" s="261">
        <f t="shared" si="30"/>
        <v>0.1900521248960049</v>
      </c>
      <c r="Z12" s="267">
        <f t="shared" si="30"/>
        <v>0.19758754480223642</v>
      </c>
      <c r="AA12" s="269">
        <f t="shared" si="30"/>
        <v>0.20034888140747176</v>
      </c>
      <c r="AB12" s="261">
        <f t="shared" si="30"/>
        <v>0.20483303543563991</v>
      </c>
      <c r="AC12" s="261">
        <f t="shared" si="30"/>
        <v>0.21130902732726609</v>
      </c>
      <c r="AD12" s="261">
        <f t="shared" ref="AD12:AI12" si="31">SUM(AD9/AD10)</f>
        <v>0.21554309557960621</v>
      </c>
      <c r="AE12" s="261">
        <f t="shared" si="31"/>
        <v>0.22371151283936774</v>
      </c>
      <c r="AF12" s="261">
        <f t="shared" si="31"/>
        <v>0.23131516634178886</v>
      </c>
      <c r="AG12" s="261">
        <f t="shared" si="31"/>
        <v>0.2410328284941288</v>
      </c>
      <c r="AH12" s="261">
        <f t="shared" si="31"/>
        <v>0.25448748687774597</v>
      </c>
      <c r="AI12" s="261">
        <f t="shared" si="31"/>
        <v>0.2660817309341364</v>
      </c>
      <c r="AJ12" s="261">
        <f t="shared" ref="AJ12:AO12" si="32">SUM(AJ9/AJ10)</f>
        <v>0.27311578117544549</v>
      </c>
      <c r="AK12" s="261">
        <f t="shared" si="32"/>
        <v>0.27763064778538965</v>
      </c>
      <c r="AL12" s="267">
        <f t="shared" si="32"/>
        <v>0.28562750666003101</v>
      </c>
      <c r="AM12" s="269">
        <f t="shared" si="32"/>
        <v>0.28900681079514479</v>
      </c>
      <c r="AN12" s="261">
        <f t="shared" si="32"/>
        <v>0.29537979995010094</v>
      </c>
      <c r="AO12" s="261">
        <f t="shared" si="32"/>
        <v>0.29564631614036796</v>
      </c>
      <c r="AP12" s="261">
        <f t="shared" ref="AP12:AU12" si="33">SUM(AP9/AP10)</f>
        <v>0.30081348222876636</v>
      </c>
      <c r="AQ12" s="261">
        <f t="shared" si="33"/>
        <v>0.3013152538566275</v>
      </c>
      <c r="AR12" s="261">
        <f t="shared" si="33"/>
        <v>0.30535930629858021</v>
      </c>
      <c r="AS12" s="261">
        <f t="shared" si="33"/>
        <v>0.31568512528852904</v>
      </c>
      <c r="AT12" s="261">
        <f t="shared" si="33"/>
        <v>0.31805972993073101</v>
      </c>
      <c r="AU12" s="261">
        <f t="shared" si="33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4">SUM(AY9/AY10)</f>
        <v>0.36045040918320603</v>
      </c>
      <c r="AZ12" s="261">
        <f t="shared" si="34"/>
        <v>0.36790465471964912</v>
      </c>
      <c r="BA12" s="261">
        <f t="shared" si="34"/>
        <v>0.37082806692612846</v>
      </c>
      <c r="BB12" s="261">
        <f t="shared" si="34"/>
        <v>0.38215037933723484</v>
      </c>
      <c r="BC12" s="261">
        <f t="shared" si="34"/>
        <v>0.38659295452038439</v>
      </c>
      <c r="BD12" s="261">
        <f t="shared" si="34"/>
        <v>0.40246163454094808</v>
      </c>
      <c r="BE12" s="261">
        <f t="shared" si="34"/>
        <v>0.41687972192697709</v>
      </c>
      <c r="BF12" s="261">
        <f t="shared" si="34"/>
        <v>0.42793153588328076</v>
      </c>
      <c r="BG12" s="261">
        <f t="shared" si="34"/>
        <v>0.44401942882712531</v>
      </c>
      <c r="BH12" s="261">
        <f t="shared" ref="BH12:BM12" si="35">SUM(BH9/BH10)</f>
        <v>0.45152466689733062</v>
      </c>
      <c r="BI12" s="261">
        <f t="shared" si="35"/>
        <v>0.46248979115622446</v>
      </c>
      <c r="BJ12" s="267">
        <f t="shared" si="35"/>
        <v>0.4678315027305639</v>
      </c>
      <c r="BK12" s="269">
        <f t="shared" si="35"/>
        <v>0.46587537091988129</v>
      </c>
      <c r="BL12" s="261">
        <f t="shared" si="35"/>
        <v>0.47272872043952546</v>
      </c>
      <c r="BM12" s="261">
        <f t="shared" si="35"/>
        <v>0.47217968351199591</v>
      </c>
      <c r="BN12" s="261">
        <f t="shared" ref="BN12:BS12" si="36">SUM(BN9/BN10)</f>
        <v>0.48349376062710742</v>
      </c>
      <c r="BO12" s="261">
        <f t="shared" si="36"/>
        <v>0.4917510494806458</v>
      </c>
      <c r="BP12" s="261">
        <f t="shared" si="36"/>
        <v>0.4989123393228545</v>
      </c>
      <c r="BQ12" s="261">
        <f t="shared" si="36"/>
        <v>0.5093831581537116</v>
      </c>
      <c r="BR12" s="261">
        <f t="shared" si="36"/>
        <v>0.51223317976329241</v>
      </c>
      <c r="BS12" s="261">
        <f t="shared" si="36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37">SUM(BW9/BW10)</f>
        <v>0.54515184256484484</v>
      </c>
      <c r="BX12" s="261">
        <f t="shared" si="37"/>
        <v>0.54847239738009035</v>
      </c>
      <c r="BY12" s="261">
        <f t="shared" si="37"/>
        <v>0.5535369492715464</v>
      </c>
      <c r="BZ12" s="261">
        <f t="shared" si="37"/>
        <v>0.5600947266152102</v>
      </c>
      <c r="CA12" s="261">
        <f t="shared" si="37"/>
        <v>0.56930274391881008</v>
      </c>
      <c r="CB12" s="261">
        <f t="shared" si="37"/>
        <v>0.57509972280440813</v>
      </c>
      <c r="CC12" s="261">
        <f t="shared" ref="CC12:DK12" si="38">SUM(CC9/CC10)</f>
        <v>0.580911997307757</v>
      </c>
      <c r="CD12" s="261">
        <f t="shared" si="38"/>
        <v>0.58600187894242384</v>
      </c>
      <c r="CE12" s="261">
        <f t="shared" si="38"/>
        <v>0.58909395973154366</v>
      </c>
      <c r="CF12" s="261">
        <f t="shared" si="38"/>
        <v>0.5912972229934248</v>
      </c>
      <c r="CG12" s="261">
        <f t="shared" si="38"/>
        <v>0.60092685902195819</v>
      </c>
      <c r="CH12" s="267">
        <f t="shared" si="38"/>
        <v>0.59804033882999874</v>
      </c>
      <c r="CI12" s="260">
        <f t="shared" si="38"/>
        <v>0.59579515484379675</v>
      </c>
      <c r="CJ12" s="261">
        <f t="shared" si="38"/>
        <v>0.59853608191422902</v>
      </c>
      <c r="CK12" s="261">
        <f t="shared" si="38"/>
        <v>0.59976138343377372</v>
      </c>
      <c r="CL12" s="261">
        <f t="shared" si="38"/>
        <v>0.60330421701034775</v>
      </c>
      <c r="CM12" s="261">
        <f t="shared" si="38"/>
        <v>0.60605978810985894</v>
      </c>
      <c r="CN12" s="261">
        <f t="shared" si="38"/>
        <v>0.60982532013379731</v>
      </c>
      <c r="CO12" s="261">
        <f t="shared" si="38"/>
        <v>0.612622768233825</v>
      </c>
      <c r="CP12" s="261">
        <f t="shared" si="38"/>
        <v>0.6180219868507385</v>
      </c>
      <c r="CQ12" s="261">
        <f t="shared" si="38"/>
        <v>0.62082575604499224</v>
      </c>
      <c r="CR12" s="261">
        <f t="shared" si="38"/>
        <v>0.62337521810287688</v>
      </c>
      <c r="CS12" s="261">
        <f t="shared" si="38"/>
        <v>0.6284331862814857</v>
      </c>
      <c r="CT12" s="267">
        <f t="shared" si="38"/>
        <v>0.63112695179904954</v>
      </c>
      <c r="CU12" s="261">
        <f t="shared" si="38"/>
        <v>0.63624996278543566</v>
      </c>
      <c r="CV12" s="261">
        <f t="shared" si="38"/>
        <v>0.63801002824667863</v>
      </c>
      <c r="CW12" s="261">
        <f t="shared" si="38"/>
        <v>0.64128615019037072</v>
      </c>
      <c r="CX12" s="261">
        <f t="shared" si="38"/>
        <v>0.6435070194384449</v>
      </c>
      <c r="CY12" s="261">
        <f t="shared" si="38"/>
        <v>0.64466608788117397</v>
      </c>
      <c r="CZ12" s="261">
        <f t="shared" si="38"/>
        <v>0.64582743607370563</v>
      </c>
      <c r="DA12" s="261">
        <f t="shared" si="38"/>
        <v>0.64774251832075991</v>
      </c>
      <c r="DB12" s="261">
        <f t="shared" si="38"/>
        <v>0.64910006266070308</v>
      </c>
      <c r="DC12" s="261">
        <f t="shared" si="38"/>
        <v>0.65288103149622223</v>
      </c>
      <c r="DD12" s="261">
        <f t="shared" si="38"/>
        <v>0.65464564929016966</v>
      </c>
      <c r="DE12" s="261">
        <f t="shared" si="38"/>
        <v>0.65667935653766885</v>
      </c>
      <c r="DF12" s="267">
        <f t="shared" si="38"/>
        <v>0.66013728101628932</v>
      </c>
      <c r="DG12" s="261">
        <f t="shared" si="38"/>
        <v>0.65878111117872573</v>
      </c>
      <c r="DH12" s="261">
        <f t="shared" si="38"/>
        <v>0.66553512621634958</v>
      </c>
      <c r="DI12" s="261">
        <f t="shared" si="38"/>
        <v>0.66615979346606657</v>
      </c>
      <c r="DJ12" s="261">
        <f t="shared" si="38"/>
        <v>0.6678815136476427</v>
      </c>
      <c r="DK12" s="261">
        <f t="shared" si="38"/>
        <v>0.67001391191096382</v>
      </c>
      <c r="DL12" s="261">
        <f t="shared" ref="DL12:DR12" si="39">SUM(DL9/DL10)</f>
        <v>0.66945314284946311</v>
      </c>
      <c r="DM12" s="261">
        <f t="shared" si="39"/>
        <v>0.66950403463885066</v>
      </c>
      <c r="DN12" s="261">
        <f t="shared" si="39"/>
        <v>0.66989475100036988</v>
      </c>
      <c r="DO12" s="261">
        <f t="shared" si="39"/>
        <v>0.67209975287085211</v>
      </c>
      <c r="DP12" s="261">
        <f t="shared" si="39"/>
        <v>0.67275980532493562</v>
      </c>
      <c r="DQ12" s="261">
        <f t="shared" si="39"/>
        <v>0.67269559730309947</v>
      </c>
      <c r="DR12" s="261">
        <f t="shared" si="39"/>
        <v>0.6741966419557639</v>
      </c>
      <c r="DS12" s="261">
        <f t="shared" ref="DS12:FK12" si="40">SUM(DS9/DS10)</f>
        <v>0.67404407972225</v>
      </c>
      <c r="DT12" s="261">
        <f t="shared" si="40"/>
        <v>0.6757497238977147</v>
      </c>
      <c r="DU12" s="261">
        <f t="shared" si="40"/>
        <v>0.67659277454513733</v>
      </c>
      <c r="DV12" s="354">
        <f t="shared" si="40"/>
        <v>0.67595105045403259</v>
      </c>
      <c r="DW12" s="354">
        <f t="shared" si="40"/>
        <v>0.67607417882539023</v>
      </c>
      <c r="DX12" s="354">
        <f t="shared" si="40"/>
        <v>0.67454436890173564</v>
      </c>
      <c r="DY12" s="354">
        <f t="shared" si="40"/>
        <v>0.67768081466830599</v>
      </c>
      <c r="DZ12" s="354">
        <f t="shared" si="40"/>
        <v>0.67812433269271832</v>
      </c>
      <c r="EA12" s="354">
        <f t="shared" si="40"/>
        <v>0.67916825613534915</v>
      </c>
      <c r="EB12" s="354">
        <f t="shared" si="40"/>
        <v>0.67861823628533979</v>
      </c>
      <c r="EC12" s="354">
        <f t="shared" si="40"/>
        <v>0.68050805080508048</v>
      </c>
      <c r="ED12" s="354">
        <f t="shared" si="40"/>
        <v>0.68320631136232735</v>
      </c>
      <c r="EE12" s="354">
        <f t="shared" si="40"/>
        <v>0.68353643870760838</v>
      </c>
      <c r="EF12" s="354">
        <f t="shared" si="40"/>
        <v>0.68455797358064452</v>
      </c>
      <c r="EG12" s="354">
        <f t="shared" si="40"/>
        <v>0.68727460072127766</v>
      </c>
      <c r="EH12" s="354">
        <f t="shared" si="40"/>
        <v>0.68995583964353446</v>
      </c>
      <c r="EI12" s="354">
        <f t="shared" si="40"/>
        <v>0.68919071347528083</v>
      </c>
      <c r="EJ12" s="354">
        <f t="shared" si="40"/>
        <v>0.69091114643116025</v>
      </c>
      <c r="EK12" s="354">
        <f t="shared" si="40"/>
        <v>0.69327667123405556</v>
      </c>
      <c r="EL12" s="354">
        <f t="shared" si="40"/>
        <v>0.69418778337365006</v>
      </c>
      <c r="EM12" s="354">
        <f t="shared" si="40"/>
        <v>0.69650153895139033</v>
      </c>
      <c r="EN12" s="354">
        <f t="shared" si="40"/>
        <v>0.69915800955053942</v>
      </c>
      <c r="EO12" s="354">
        <f t="shared" si="40"/>
        <v>0.70114208555331614</v>
      </c>
      <c r="EP12" s="354">
        <f t="shared" si="40"/>
        <v>0.70268514363408641</v>
      </c>
      <c r="EQ12" s="354">
        <f t="shared" si="40"/>
        <v>0.70250111222333445</v>
      </c>
      <c r="ER12" s="354">
        <f t="shared" si="40"/>
        <v>0.70594751077102902</v>
      </c>
      <c r="ES12" s="354">
        <f t="shared" si="40"/>
        <v>0.70721689810287502</v>
      </c>
      <c r="ET12" s="354">
        <f t="shared" si="40"/>
        <v>0.70913638565087878</v>
      </c>
      <c r="EU12" s="354">
        <f t="shared" si="40"/>
        <v>0.71112389187473968</v>
      </c>
      <c r="EV12" s="354">
        <f t="shared" si="40"/>
        <v>0.7113790155285884</v>
      </c>
      <c r="EW12" s="354">
        <f t="shared" si="40"/>
        <v>0.71512593366898003</v>
      </c>
      <c r="EX12" s="354">
        <f t="shared" si="40"/>
        <v>0.71748468697796519</v>
      </c>
      <c r="EY12" s="354">
        <f t="shared" si="40"/>
        <v>0.71510291330008202</v>
      </c>
      <c r="EZ12" s="354">
        <f t="shared" si="40"/>
        <v>0.7233480349947744</v>
      </c>
      <c r="FA12" s="354">
        <f t="shared" si="40"/>
        <v>0.72556549461841469</v>
      </c>
      <c r="FB12" s="354">
        <f t="shared" si="40"/>
        <v>0.72539974585693867</v>
      </c>
      <c r="FC12" s="354">
        <f t="shared" si="40"/>
        <v>0.72595791394976661</v>
      </c>
      <c r="FD12" s="354">
        <f t="shared" si="40"/>
        <v>0.72860588837854812</v>
      </c>
      <c r="FE12" s="354">
        <f t="shared" si="40"/>
        <v>0.73196471979065658</v>
      </c>
      <c r="FF12" s="354">
        <f t="shared" si="40"/>
        <v>0.73531917704170935</v>
      </c>
      <c r="FG12" s="354">
        <f t="shared" si="40"/>
        <v>0.73712538468650524</v>
      </c>
      <c r="FH12" s="354">
        <f t="shared" si="40"/>
        <v>0.7394671909430377</v>
      </c>
      <c r="FI12" s="354">
        <f t="shared" si="40"/>
        <v>0.74244681131528301</v>
      </c>
      <c r="FJ12" s="354">
        <f t="shared" si="40"/>
        <v>0.74367612254181303</v>
      </c>
      <c r="FK12" s="354">
        <f t="shared" si="40"/>
        <v>0.74710639708319526</v>
      </c>
    </row>
    <row r="13" spans="2:170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70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70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70" x14ac:dyDescent="0.25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</row>
    <row r="17" spans="2:167" ht="13.8" thickBot="1" x14ac:dyDescent="0.3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</row>
    <row r="18" spans="2:167" ht="13.8" thickTop="1" x14ac:dyDescent="0.25">
      <c r="B18" s="3" t="s">
        <v>9</v>
      </c>
      <c r="C18" s="176">
        <f t="shared" ref="C18:H18" si="41">SUM(C16:C17)</f>
        <v>38457</v>
      </c>
      <c r="D18" s="8">
        <f t="shared" si="41"/>
        <v>39275</v>
      </c>
      <c r="E18" s="8">
        <f t="shared" si="41"/>
        <v>39600</v>
      </c>
      <c r="F18" s="8">
        <f t="shared" si="41"/>
        <v>39512</v>
      </c>
      <c r="G18" s="8">
        <f t="shared" si="41"/>
        <v>39540</v>
      </c>
      <c r="H18" s="8">
        <f t="shared" si="41"/>
        <v>39715</v>
      </c>
      <c r="I18" s="8">
        <f t="shared" ref="I18:Q18" si="42">SUM(I16:I17)</f>
        <v>40145</v>
      </c>
      <c r="J18" s="8">
        <f t="shared" si="42"/>
        <v>40363</v>
      </c>
      <c r="K18" s="8">
        <f t="shared" si="42"/>
        <v>40278</v>
      </c>
      <c r="L18" s="8">
        <f t="shared" si="42"/>
        <v>40304</v>
      </c>
      <c r="M18" s="8">
        <f t="shared" si="42"/>
        <v>40018</v>
      </c>
      <c r="N18" s="10">
        <f t="shared" si="42"/>
        <v>38604</v>
      </c>
      <c r="O18" s="176">
        <f t="shared" si="42"/>
        <v>41100</v>
      </c>
      <c r="P18" s="8">
        <f t="shared" si="42"/>
        <v>36675</v>
      </c>
      <c r="Q18" s="8">
        <f t="shared" si="42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3">SUM(X16:X17)</f>
        <v>42372</v>
      </c>
      <c r="Y18" s="8">
        <f t="shared" si="43"/>
        <v>33377</v>
      </c>
      <c r="Z18" s="10">
        <f t="shared" si="43"/>
        <v>38914</v>
      </c>
      <c r="AA18" s="176">
        <f t="shared" si="43"/>
        <v>39133</v>
      </c>
      <c r="AB18" s="8">
        <f t="shared" si="43"/>
        <v>36299</v>
      </c>
      <c r="AC18" s="8">
        <f t="shared" si="43"/>
        <v>43828</v>
      </c>
      <c r="AD18" s="8">
        <f t="shared" ref="AD18:AI18" si="44">SUM(AD16:AD17)</f>
        <v>38673</v>
      </c>
      <c r="AE18" s="8">
        <f t="shared" si="44"/>
        <v>36793</v>
      </c>
      <c r="AF18" s="8">
        <f t="shared" si="44"/>
        <v>40741</v>
      </c>
      <c r="AG18" s="8">
        <f t="shared" si="44"/>
        <v>38309</v>
      </c>
      <c r="AH18" s="8">
        <f t="shared" si="44"/>
        <v>40725</v>
      </c>
      <c r="AI18" s="8">
        <f t="shared" si="44"/>
        <v>38359</v>
      </c>
      <c r="AJ18" s="8">
        <f t="shared" ref="AJ18:AO18" si="45">SUM(AJ16:AJ17)</f>
        <v>38459</v>
      </c>
      <c r="AK18" s="8">
        <f t="shared" si="45"/>
        <v>36798</v>
      </c>
      <c r="AL18" s="10">
        <f t="shared" si="45"/>
        <v>36708</v>
      </c>
      <c r="AM18" s="176">
        <f t="shared" si="45"/>
        <v>38692</v>
      </c>
      <c r="AN18" s="8">
        <f t="shared" si="45"/>
        <v>33731</v>
      </c>
      <c r="AO18" s="8">
        <f t="shared" si="45"/>
        <v>39669</v>
      </c>
      <c r="AP18" s="8">
        <f t="shared" ref="AP18:AU18" si="46">SUM(AP16:AP17)</f>
        <v>36803</v>
      </c>
      <c r="AQ18" s="8">
        <f t="shared" si="46"/>
        <v>37925</v>
      </c>
      <c r="AR18" s="8">
        <f t="shared" si="46"/>
        <v>38763</v>
      </c>
      <c r="AS18" s="8">
        <f t="shared" si="46"/>
        <v>36742</v>
      </c>
      <c r="AT18" s="8">
        <f t="shared" si="46"/>
        <v>42225</v>
      </c>
      <c r="AU18" s="8">
        <f t="shared" si="46"/>
        <v>38509</v>
      </c>
      <c r="AV18" s="8">
        <f t="shared" ref="AV18:BJ18" si="47">SUM(AV16:AV17)</f>
        <v>38153</v>
      </c>
      <c r="AW18" s="8">
        <f t="shared" si="47"/>
        <v>36924</v>
      </c>
      <c r="AX18" s="10">
        <f t="shared" si="47"/>
        <v>36732</v>
      </c>
      <c r="AY18" s="176">
        <f t="shared" si="47"/>
        <v>38653</v>
      </c>
      <c r="AZ18" s="8">
        <f t="shared" si="47"/>
        <v>35782</v>
      </c>
      <c r="BA18" s="8">
        <f t="shared" si="47"/>
        <v>43351</v>
      </c>
      <c r="BB18" s="8">
        <f t="shared" si="47"/>
        <v>36755</v>
      </c>
      <c r="BC18" s="8">
        <f t="shared" si="47"/>
        <v>40614</v>
      </c>
      <c r="BD18" s="8">
        <f t="shared" si="47"/>
        <v>40307</v>
      </c>
      <c r="BE18" s="8">
        <f t="shared" si="47"/>
        <v>37086</v>
      </c>
      <c r="BF18" s="8">
        <f t="shared" si="47"/>
        <v>42032</v>
      </c>
      <c r="BG18" s="8">
        <f t="shared" si="47"/>
        <v>48401</v>
      </c>
      <c r="BH18" s="8">
        <f t="shared" si="47"/>
        <v>40393</v>
      </c>
      <c r="BI18" s="8">
        <f t="shared" si="47"/>
        <v>37265</v>
      </c>
      <c r="BJ18" s="10">
        <f t="shared" si="47"/>
        <v>35140</v>
      </c>
      <c r="BK18" s="176">
        <f t="shared" ref="BK18:BP18" si="48">SUM(BK16:BK17)</f>
        <v>39138</v>
      </c>
      <c r="BL18" s="8">
        <f t="shared" si="48"/>
        <v>37103</v>
      </c>
      <c r="BM18" s="8">
        <f t="shared" si="48"/>
        <v>40741</v>
      </c>
      <c r="BN18" s="8">
        <f t="shared" si="48"/>
        <v>37211</v>
      </c>
      <c r="BO18" s="8">
        <f t="shared" si="48"/>
        <v>40952</v>
      </c>
      <c r="BP18" s="8">
        <f t="shared" si="48"/>
        <v>39387</v>
      </c>
      <c r="BQ18" s="8">
        <f t="shared" ref="BQ18:CB18" si="49">SUM(BQ16:BQ17)</f>
        <v>39390</v>
      </c>
      <c r="BR18" s="8">
        <f t="shared" si="49"/>
        <v>42593</v>
      </c>
      <c r="BS18" s="8">
        <f t="shared" si="49"/>
        <v>35869</v>
      </c>
      <c r="BT18" s="8">
        <f t="shared" si="49"/>
        <v>39549</v>
      </c>
      <c r="BU18" s="8">
        <f t="shared" si="49"/>
        <v>39579</v>
      </c>
      <c r="BV18" s="10">
        <f t="shared" si="49"/>
        <v>39473</v>
      </c>
      <c r="BW18" s="176">
        <f t="shared" si="49"/>
        <v>39616</v>
      </c>
      <c r="BX18" s="8">
        <f t="shared" si="49"/>
        <v>39343</v>
      </c>
      <c r="BY18" s="8">
        <f t="shared" si="49"/>
        <v>39361</v>
      </c>
      <c r="BZ18" s="8">
        <f t="shared" si="49"/>
        <v>39511</v>
      </c>
      <c r="CA18" s="8">
        <f t="shared" si="49"/>
        <v>39751</v>
      </c>
      <c r="CB18" s="8">
        <f t="shared" si="49"/>
        <v>39758</v>
      </c>
      <c r="CC18" s="8">
        <f t="shared" ref="CC18:CN18" si="50">SUM(CC16:CC17)</f>
        <v>39776</v>
      </c>
      <c r="CD18" s="8">
        <f t="shared" si="50"/>
        <v>39670</v>
      </c>
      <c r="CE18" s="8">
        <f t="shared" si="50"/>
        <v>39585</v>
      </c>
      <c r="CF18" s="8">
        <f t="shared" si="50"/>
        <v>39750</v>
      </c>
      <c r="CG18" s="8">
        <f t="shared" si="50"/>
        <v>40296</v>
      </c>
      <c r="CH18" s="9">
        <f t="shared" si="50"/>
        <v>40762</v>
      </c>
      <c r="CI18" s="106">
        <f t="shared" si="50"/>
        <v>39260</v>
      </c>
      <c r="CJ18" s="94">
        <f t="shared" si="50"/>
        <v>39373</v>
      </c>
      <c r="CK18" s="94">
        <f t="shared" si="50"/>
        <v>39283</v>
      </c>
      <c r="CL18" s="94">
        <f t="shared" si="50"/>
        <v>39284</v>
      </c>
      <c r="CM18" s="94">
        <f t="shared" si="50"/>
        <v>39383</v>
      </c>
      <c r="CN18" s="94">
        <f t="shared" si="50"/>
        <v>39379</v>
      </c>
      <c r="CO18" s="94">
        <f t="shared" ref="CO18:CT18" si="51">SUM(CO16:CO17)</f>
        <v>39299</v>
      </c>
      <c r="CP18" s="94">
        <f t="shared" si="51"/>
        <v>39368</v>
      </c>
      <c r="CQ18" s="94">
        <f t="shared" si="51"/>
        <v>39313</v>
      </c>
      <c r="CR18" s="94">
        <f t="shared" si="51"/>
        <v>39319</v>
      </c>
      <c r="CS18" s="94">
        <f t="shared" si="51"/>
        <v>39346</v>
      </c>
      <c r="CT18" s="107">
        <f t="shared" si="51"/>
        <v>39289</v>
      </c>
      <c r="CU18" s="95">
        <f t="shared" ref="CU18:DK18" si="52">SUM(CU16:CU17)</f>
        <v>34832</v>
      </c>
      <c r="CV18" s="95">
        <f t="shared" si="52"/>
        <v>39306</v>
      </c>
      <c r="CW18" s="95">
        <f t="shared" si="52"/>
        <v>39135</v>
      </c>
      <c r="CX18" s="95">
        <f t="shared" si="52"/>
        <v>39126</v>
      </c>
      <c r="CY18" s="95">
        <f t="shared" si="52"/>
        <v>39159</v>
      </c>
      <c r="CZ18" s="95">
        <f t="shared" si="52"/>
        <v>39197</v>
      </c>
      <c r="DA18" s="95">
        <f t="shared" si="52"/>
        <v>39198</v>
      </c>
      <c r="DB18" s="95">
        <f t="shared" si="52"/>
        <v>37479</v>
      </c>
      <c r="DC18" s="95">
        <f t="shared" si="52"/>
        <v>39197</v>
      </c>
      <c r="DD18" s="95">
        <f t="shared" si="52"/>
        <v>37170</v>
      </c>
      <c r="DE18" s="95">
        <f t="shared" si="52"/>
        <v>37612</v>
      </c>
      <c r="DF18" s="107">
        <f t="shared" si="52"/>
        <v>39662</v>
      </c>
      <c r="DG18" s="95">
        <f t="shared" si="52"/>
        <v>34151</v>
      </c>
      <c r="DH18" s="95">
        <f t="shared" si="52"/>
        <v>38825</v>
      </c>
      <c r="DI18" s="95">
        <f t="shared" si="52"/>
        <v>38720</v>
      </c>
      <c r="DJ18" s="95">
        <f t="shared" si="52"/>
        <v>36125</v>
      </c>
      <c r="DK18" s="95">
        <f t="shared" si="52"/>
        <v>34183</v>
      </c>
      <c r="DL18" s="95">
        <f t="shared" ref="DL18:DR18" si="53">SUM(DL16:DL17)</f>
        <v>38957</v>
      </c>
      <c r="DM18" s="95">
        <f t="shared" si="53"/>
        <v>36285</v>
      </c>
      <c r="DN18" s="95">
        <f t="shared" si="53"/>
        <v>38814</v>
      </c>
      <c r="DO18" s="94">
        <f t="shared" si="53"/>
        <v>36654</v>
      </c>
      <c r="DP18" s="95">
        <f t="shared" si="53"/>
        <v>35986</v>
      </c>
      <c r="DQ18" s="95">
        <f t="shared" si="53"/>
        <v>38014</v>
      </c>
      <c r="DR18" s="95">
        <f t="shared" si="53"/>
        <v>33180</v>
      </c>
      <c r="DS18" s="95">
        <f t="shared" ref="DS18:FK18" si="54">SUM(DS16:DS17)</f>
        <v>33545</v>
      </c>
      <c r="DT18" s="95">
        <f t="shared" si="54"/>
        <v>37281</v>
      </c>
      <c r="DU18" s="95">
        <f t="shared" si="54"/>
        <v>39044</v>
      </c>
      <c r="DV18" s="355">
        <f t="shared" si="54"/>
        <v>39188</v>
      </c>
      <c r="DW18" s="355">
        <f t="shared" si="54"/>
        <v>39053</v>
      </c>
      <c r="DX18" s="355">
        <f t="shared" si="54"/>
        <v>39110</v>
      </c>
      <c r="DY18" s="355">
        <f t="shared" si="54"/>
        <v>39366</v>
      </c>
      <c r="DZ18" s="355">
        <f t="shared" si="54"/>
        <v>39348</v>
      </c>
      <c r="EA18" s="355">
        <f t="shared" si="54"/>
        <v>39258</v>
      </c>
      <c r="EB18" s="355">
        <f t="shared" si="54"/>
        <v>39278</v>
      </c>
      <c r="EC18" s="355">
        <f t="shared" si="54"/>
        <v>39305</v>
      </c>
      <c r="ED18" s="355">
        <f t="shared" si="54"/>
        <v>39220</v>
      </c>
      <c r="EE18" s="355">
        <f t="shared" si="54"/>
        <v>38977</v>
      </c>
      <c r="EF18" s="355">
        <f t="shared" si="54"/>
        <v>39524</v>
      </c>
      <c r="EG18" s="355">
        <f t="shared" si="54"/>
        <v>39265</v>
      </c>
      <c r="EH18" s="355">
        <f t="shared" si="54"/>
        <v>39184</v>
      </c>
      <c r="EI18" s="355">
        <f t="shared" si="54"/>
        <v>38605</v>
      </c>
      <c r="EJ18" s="355">
        <f t="shared" si="54"/>
        <v>40194</v>
      </c>
      <c r="EK18" s="355">
        <f t="shared" si="54"/>
        <v>39611</v>
      </c>
      <c r="EL18" s="355">
        <f t="shared" si="54"/>
        <v>39723</v>
      </c>
      <c r="EM18" s="355">
        <f t="shared" si="54"/>
        <v>39655</v>
      </c>
      <c r="EN18" s="355">
        <f t="shared" si="54"/>
        <v>39609</v>
      </c>
      <c r="EO18" s="355">
        <f t="shared" si="54"/>
        <v>39691</v>
      </c>
      <c r="EP18" s="355">
        <f t="shared" si="54"/>
        <v>39401</v>
      </c>
      <c r="EQ18" s="355">
        <f t="shared" si="54"/>
        <v>36971</v>
      </c>
      <c r="ER18" s="355">
        <f t="shared" si="54"/>
        <v>39408</v>
      </c>
      <c r="ES18" s="355">
        <f t="shared" si="54"/>
        <v>38029</v>
      </c>
      <c r="ET18" s="355">
        <f t="shared" si="54"/>
        <v>39492</v>
      </c>
      <c r="EU18" s="355">
        <f t="shared" si="54"/>
        <v>39643</v>
      </c>
      <c r="EV18" s="355">
        <f t="shared" si="54"/>
        <v>39589</v>
      </c>
      <c r="EW18" s="355">
        <f t="shared" si="54"/>
        <v>40129</v>
      </c>
      <c r="EX18" s="355">
        <f t="shared" si="54"/>
        <v>39832</v>
      </c>
      <c r="EY18" s="355">
        <f t="shared" si="54"/>
        <v>39826</v>
      </c>
      <c r="EZ18" s="355">
        <f t="shared" si="54"/>
        <v>39501</v>
      </c>
      <c r="FA18" s="355">
        <f t="shared" si="54"/>
        <v>39935</v>
      </c>
      <c r="FB18" s="355">
        <f t="shared" si="54"/>
        <v>40110</v>
      </c>
      <c r="FC18" s="355">
        <f t="shared" si="54"/>
        <v>39666</v>
      </c>
      <c r="FD18" s="355">
        <f t="shared" si="54"/>
        <v>39997</v>
      </c>
      <c r="FE18" s="355">
        <f t="shared" si="54"/>
        <v>39888</v>
      </c>
      <c r="FF18" s="355">
        <f t="shared" si="54"/>
        <v>39787</v>
      </c>
      <c r="FG18" s="355">
        <f t="shared" si="54"/>
        <v>39780</v>
      </c>
      <c r="FH18" s="355">
        <f t="shared" si="54"/>
        <v>39878</v>
      </c>
      <c r="FI18" s="355">
        <f t="shared" si="54"/>
        <v>39624</v>
      </c>
      <c r="FJ18" s="355">
        <f t="shared" si="54"/>
        <v>40575</v>
      </c>
      <c r="FK18" s="355">
        <f t="shared" si="54"/>
        <v>40015</v>
      </c>
    </row>
    <row r="19" spans="2:167" s="188" customFormat="1" x14ac:dyDescent="0.25">
      <c r="B19" s="264" t="s">
        <v>10</v>
      </c>
      <c r="C19" s="268">
        <f t="shared" ref="C19:H19" si="55">SUM(C16)/C18</f>
        <v>0.95985126244896901</v>
      </c>
      <c r="D19" s="259">
        <f t="shared" si="55"/>
        <v>0.94670910248249518</v>
      </c>
      <c r="E19" s="259">
        <f t="shared" si="55"/>
        <v>0.93154040404040406</v>
      </c>
      <c r="F19" s="259">
        <f t="shared" si="55"/>
        <v>0.92316258351893099</v>
      </c>
      <c r="G19" s="259">
        <f t="shared" si="55"/>
        <v>0.91886697015680319</v>
      </c>
      <c r="H19" s="259">
        <f t="shared" si="55"/>
        <v>0.91665617524864662</v>
      </c>
      <c r="I19" s="259">
        <f t="shared" ref="I19:Q19" si="56">SUM(I16)/I18</f>
        <v>0.91279113214597085</v>
      </c>
      <c r="J19" s="259">
        <f t="shared" si="56"/>
        <v>0.90813368679235928</v>
      </c>
      <c r="K19" s="259">
        <f t="shared" si="56"/>
        <v>0.90565569293410797</v>
      </c>
      <c r="L19" s="259">
        <f t="shared" si="56"/>
        <v>0.89581679237792777</v>
      </c>
      <c r="M19" s="259">
        <f t="shared" si="56"/>
        <v>0.89259833075116202</v>
      </c>
      <c r="N19" s="265">
        <f t="shared" si="56"/>
        <v>0.88242151072427732</v>
      </c>
      <c r="O19" s="268">
        <f t="shared" si="56"/>
        <v>0.86688564476885643</v>
      </c>
      <c r="P19" s="259">
        <f t="shared" si="56"/>
        <v>0.86224948875255625</v>
      </c>
      <c r="Q19" s="259">
        <f t="shared" si="56"/>
        <v>0.85649109316929384</v>
      </c>
      <c r="R19" s="259">
        <f t="shared" ref="R19:W19" si="57">SUM(R16)/R18</f>
        <v>0.8557761732851985</v>
      </c>
      <c r="S19" s="259">
        <f t="shared" si="57"/>
        <v>0.85095449757200481</v>
      </c>
      <c r="T19" s="259">
        <f t="shared" si="57"/>
        <v>0.84174453229284318</v>
      </c>
      <c r="U19" s="259">
        <f t="shared" si="57"/>
        <v>0.83554858011672961</v>
      </c>
      <c r="V19" s="259">
        <f t="shared" si="57"/>
        <v>0.83004462328148776</v>
      </c>
      <c r="W19" s="259">
        <f t="shared" si="57"/>
        <v>0.82227019248066202</v>
      </c>
      <c r="X19" s="259">
        <f t="shared" ref="X19:AC19" si="58">SUM(X16)/X18</f>
        <v>0.81119607287831585</v>
      </c>
      <c r="Y19" s="259">
        <f t="shared" si="58"/>
        <v>0.80528507654971981</v>
      </c>
      <c r="Z19" s="265">
        <f t="shared" si="58"/>
        <v>0.79295369275839034</v>
      </c>
      <c r="AA19" s="268">
        <f t="shared" si="58"/>
        <v>0.77982776684639565</v>
      </c>
      <c r="AB19" s="259">
        <f t="shared" si="58"/>
        <v>0.77434640072729277</v>
      </c>
      <c r="AC19" s="259">
        <f t="shared" si="58"/>
        <v>0.76457972072647618</v>
      </c>
      <c r="AD19" s="259">
        <f t="shared" ref="AD19:AI19" si="59">SUM(AD16)/AD18</f>
        <v>0.76425413078892246</v>
      </c>
      <c r="AE19" s="259">
        <f t="shared" si="59"/>
        <v>0.76009023455548608</v>
      </c>
      <c r="AF19" s="259">
        <f t="shared" si="59"/>
        <v>0.74661888515254904</v>
      </c>
      <c r="AG19" s="259">
        <f t="shared" si="59"/>
        <v>0.7407397739434598</v>
      </c>
      <c r="AH19" s="259">
        <f t="shared" si="59"/>
        <v>0.73021485573971767</v>
      </c>
      <c r="AI19" s="259">
        <f t="shared" si="59"/>
        <v>0.71597278344065274</v>
      </c>
      <c r="AJ19" s="259">
        <f t="shared" ref="AJ19:AO19" si="60">SUM(AJ16)/AJ18</f>
        <v>0.69866611196338957</v>
      </c>
      <c r="AK19" s="259">
        <f t="shared" si="60"/>
        <v>0.69025490515788901</v>
      </c>
      <c r="AL19" s="265">
        <f t="shared" si="60"/>
        <v>0.68306636155606404</v>
      </c>
      <c r="AM19" s="268">
        <f t="shared" si="60"/>
        <v>0.67520417657396881</v>
      </c>
      <c r="AN19" s="259">
        <f t="shared" si="60"/>
        <v>0.68382200349826572</v>
      </c>
      <c r="AO19" s="259">
        <f t="shared" si="60"/>
        <v>0.66008722176006451</v>
      </c>
      <c r="AP19" s="259">
        <f t="shared" ref="AP19:AU19" si="61">SUM(AP16)/AP18</f>
        <v>0.66019074531967503</v>
      </c>
      <c r="AQ19" s="259">
        <f t="shared" si="61"/>
        <v>0.65597890573500328</v>
      </c>
      <c r="AR19" s="259">
        <f t="shared" si="61"/>
        <v>0.64845342207775458</v>
      </c>
      <c r="AS19" s="259">
        <f t="shared" si="61"/>
        <v>0.64318763268194434</v>
      </c>
      <c r="AT19" s="259">
        <f t="shared" si="61"/>
        <v>0.63201894612196563</v>
      </c>
      <c r="AU19" s="259">
        <f t="shared" si="61"/>
        <v>0.62969695395881486</v>
      </c>
      <c r="AV19" s="259">
        <f t="shared" ref="AV19:BJ19" si="62">SUM(AV16)/AV18</f>
        <v>0.62506224936440125</v>
      </c>
      <c r="AW19" s="259">
        <f t="shared" si="62"/>
        <v>0.62162820929476759</v>
      </c>
      <c r="AX19" s="265">
        <f t="shared" si="62"/>
        <v>0.62092997930959382</v>
      </c>
      <c r="AY19" s="268">
        <f t="shared" si="62"/>
        <v>0.61480350813649653</v>
      </c>
      <c r="AZ19" s="259">
        <f t="shared" si="62"/>
        <v>0.61343692359286794</v>
      </c>
      <c r="BA19" s="259">
        <f t="shared" si="62"/>
        <v>0.60404604276717955</v>
      </c>
      <c r="BB19" s="259">
        <f t="shared" si="62"/>
        <v>0.59891171269215071</v>
      </c>
      <c r="BC19" s="259">
        <f t="shared" si="62"/>
        <v>0.59051066134830354</v>
      </c>
      <c r="BD19" s="259">
        <f t="shared" si="62"/>
        <v>0.58446423698116956</v>
      </c>
      <c r="BE19" s="259">
        <f t="shared" si="62"/>
        <v>0.58089305937550562</v>
      </c>
      <c r="BF19" s="259">
        <f t="shared" si="62"/>
        <v>0.57027978682908265</v>
      </c>
      <c r="BG19" s="259">
        <f t="shared" si="62"/>
        <v>0.59585545753186919</v>
      </c>
      <c r="BH19" s="259">
        <f t="shared" si="62"/>
        <v>0.5448468794097987</v>
      </c>
      <c r="BI19" s="259">
        <f t="shared" si="62"/>
        <v>0.53428149738360387</v>
      </c>
      <c r="BJ19" s="265">
        <f t="shared" si="62"/>
        <v>0.53523050654524762</v>
      </c>
      <c r="BK19" s="268">
        <f t="shared" ref="BK19:BP19" si="63">SUM(BK16)/BK18</f>
        <v>0.52488629975982426</v>
      </c>
      <c r="BL19" s="259">
        <f t="shared" si="63"/>
        <v>0.51545697113440958</v>
      </c>
      <c r="BM19" s="259">
        <f t="shared" si="63"/>
        <v>0.51257946540340193</v>
      </c>
      <c r="BN19" s="259">
        <f t="shared" si="63"/>
        <v>0.50928488887694501</v>
      </c>
      <c r="BO19" s="259">
        <f t="shared" si="63"/>
        <v>0.50539656182848214</v>
      </c>
      <c r="BP19" s="259">
        <f t="shared" si="63"/>
        <v>0.50323710869068472</v>
      </c>
      <c r="BQ19" s="259">
        <f t="shared" ref="BQ19:CB19" si="64">SUM(BQ16)/BQ18</f>
        <v>0.48106118304138107</v>
      </c>
      <c r="BR19" s="259">
        <f t="shared" si="64"/>
        <v>0.47498415232549951</v>
      </c>
      <c r="BS19" s="259">
        <f t="shared" si="64"/>
        <v>0.47246926315202542</v>
      </c>
      <c r="BT19" s="259">
        <f t="shared" si="64"/>
        <v>0.46438595160433893</v>
      </c>
      <c r="BU19" s="259">
        <f t="shared" si="64"/>
        <v>0.45880391116501174</v>
      </c>
      <c r="BV19" s="265">
        <f t="shared" si="64"/>
        <v>0.45010513515567602</v>
      </c>
      <c r="BW19" s="268">
        <f t="shared" si="64"/>
        <v>0.44492124394184168</v>
      </c>
      <c r="BX19" s="259">
        <f t="shared" si="64"/>
        <v>0.44017995577358104</v>
      </c>
      <c r="BY19" s="259">
        <f t="shared" si="64"/>
        <v>0.43807321968445923</v>
      </c>
      <c r="BZ19" s="259">
        <f t="shared" si="64"/>
        <v>0.43560021259902304</v>
      </c>
      <c r="CA19" s="259">
        <f t="shared" si="64"/>
        <v>0.43093255515584511</v>
      </c>
      <c r="CB19" s="259">
        <f t="shared" si="64"/>
        <v>0.42648020524171237</v>
      </c>
      <c r="CC19" s="259">
        <f t="shared" ref="CC19:DK19" si="65">SUM(CC16)/CC18</f>
        <v>0.42246580852775545</v>
      </c>
      <c r="CD19" s="259">
        <f t="shared" si="65"/>
        <v>0.41610789009326948</v>
      </c>
      <c r="CE19" s="259">
        <f t="shared" si="65"/>
        <v>0.41048376910445877</v>
      </c>
      <c r="CF19" s="259">
        <f t="shared" si="65"/>
        <v>0.40877987421383649</v>
      </c>
      <c r="CG19" s="259">
        <f t="shared" si="65"/>
        <v>0.39596982330752434</v>
      </c>
      <c r="CH19" s="265">
        <f t="shared" si="65"/>
        <v>0.3868799371964084</v>
      </c>
      <c r="CI19" s="258">
        <f t="shared" si="65"/>
        <v>0.3988283239938869</v>
      </c>
      <c r="CJ19" s="259">
        <f t="shared" si="65"/>
        <v>0.39499149163132097</v>
      </c>
      <c r="CK19" s="259">
        <f t="shared" si="65"/>
        <v>0.39281623093959217</v>
      </c>
      <c r="CL19" s="259">
        <f t="shared" si="65"/>
        <v>0.39125343651359334</v>
      </c>
      <c r="CM19" s="259">
        <f t="shared" si="65"/>
        <v>0.38828936343092196</v>
      </c>
      <c r="CN19" s="259">
        <f t="shared" si="65"/>
        <v>0.38614489956575843</v>
      </c>
      <c r="CO19" s="259">
        <f t="shared" si="65"/>
        <v>0.38133285834245145</v>
      </c>
      <c r="CP19" s="259">
        <f t="shared" si="65"/>
        <v>0.37746393009550905</v>
      </c>
      <c r="CQ19" s="259">
        <f t="shared" si="65"/>
        <v>0.37175997761554702</v>
      </c>
      <c r="CR19" s="259">
        <f t="shared" si="65"/>
        <v>0.36832065922327628</v>
      </c>
      <c r="CS19" s="259">
        <f t="shared" si="65"/>
        <v>0.3628323082397194</v>
      </c>
      <c r="CT19" s="265">
        <f t="shared" si="65"/>
        <v>0.35910814731858792</v>
      </c>
      <c r="CU19" s="259">
        <f t="shared" si="65"/>
        <v>0.35628158015617822</v>
      </c>
      <c r="CV19" s="259">
        <f t="shared" si="65"/>
        <v>0.35269424515341169</v>
      </c>
      <c r="CW19" s="259">
        <f t="shared" si="65"/>
        <v>0.35053021591925387</v>
      </c>
      <c r="CX19" s="259">
        <f t="shared" si="65"/>
        <v>0.34785053417165057</v>
      </c>
      <c r="CY19" s="259">
        <f t="shared" si="65"/>
        <v>0.34732756199085779</v>
      </c>
      <c r="CZ19" s="259">
        <f t="shared" si="65"/>
        <v>0.34466923489042528</v>
      </c>
      <c r="DA19" s="259">
        <f t="shared" si="65"/>
        <v>0.34121638859125464</v>
      </c>
      <c r="DB19" s="259">
        <f t="shared" si="65"/>
        <v>0.33842952053149766</v>
      </c>
      <c r="DC19" s="259">
        <f t="shared" si="65"/>
        <v>0.33696456361456234</v>
      </c>
      <c r="DD19" s="259">
        <f t="shared" si="65"/>
        <v>0.3310465429109497</v>
      </c>
      <c r="DE19" s="259">
        <f t="shared" si="65"/>
        <v>0.32938955652451346</v>
      </c>
      <c r="DF19" s="265">
        <f t="shared" si="65"/>
        <v>0.32018052543996772</v>
      </c>
      <c r="DG19" s="259">
        <f t="shared" si="65"/>
        <v>0.32040057392170068</v>
      </c>
      <c r="DH19" s="259">
        <f t="shared" si="65"/>
        <v>0.3115003219575016</v>
      </c>
      <c r="DI19" s="259">
        <f t="shared" si="65"/>
        <v>0.30849690082644626</v>
      </c>
      <c r="DJ19" s="259">
        <f t="shared" si="65"/>
        <v>0.30585467128027682</v>
      </c>
      <c r="DK19" s="259">
        <f t="shared" si="65"/>
        <v>0.30105608050785476</v>
      </c>
      <c r="DL19" s="259">
        <f t="shared" ref="DL19:DR19" si="66">SUM(DL16)/DL18</f>
        <v>0.29807223348820494</v>
      </c>
      <c r="DM19" s="259">
        <f t="shared" si="66"/>
        <v>0.29656883009508062</v>
      </c>
      <c r="DN19" s="259">
        <f t="shared" si="66"/>
        <v>0.28950894007316946</v>
      </c>
      <c r="DO19" s="259">
        <f t="shared" si="66"/>
        <v>0.28460740983248761</v>
      </c>
      <c r="DP19" s="259">
        <f t="shared" si="66"/>
        <v>0.28016450841994106</v>
      </c>
      <c r="DQ19" s="259">
        <f t="shared" si="66"/>
        <v>0.28005471668332721</v>
      </c>
      <c r="DR19" s="259">
        <f t="shared" si="66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K19" si="67">SUM(DV16)/DV18</f>
        <v>0.27176686740839034</v>
      </c>
      <c r="DW19" s="282">
        <f t="shared" si="67"/>
        <v>0.2677131078278237</v>
      </c>
      <c r="DX19" s="282">
        <f t="shared" si="67"/>
        <v>0.26220915366913833</v>
      </c>
      <c r="DY19" s="282">
        <f t="shared" si="67"/>
        <v>0.26052939084489152</v>
      </c>
      <c r="DZ19" s="282">
        <f t="shared" si="67"/>
        <v>0.25935244485107251</v>
      </c>
      <c r="EA19" s="282">
        <f t="shared" si="67"/>
        <v>0.25683937031942533</v>
      </c>
      <c r="EB19" s="282">
        <f t="shared" si="67"/>
        <v>0.25581750598299302</v>
      </c>
      <c r="EC19" s="282">
        <f t="shared" si="67"/>
        <v>0.25190179366492815</v>
      </c>
      <c r="ED19" s="282">
        <f t="shared" si="67"/>
        <v>0.24992350841407446</v>
      </c>
      <c r="EE19" s="282">
        <f t="shared" si="67"/>
        <v>0.24742797034148345</v>
      </c>
      <c r="EF19" s="282">
        <f t="shared" si="67"/>
        <v>0.24109401882400566</v>
      </c>
      <c r="EG19" s="282">
        <f t="shared" si="67"/>
        <v>0.23781994142365975</v>
      </c>
      <c r="EH19" s="282">
        <f t="shared" si="67"/>
        <v>0.23509595753368723</v>
      </c>
      <c r="EI19" s="282">
        <f t="shared" si="67"/>
        <v>0.23644605621033546</v>
      </c>
      <c r="EJ19" s="282">
        <f t="shared" si="67"/>
        <v>0.22498382843210429</v>
      </c>
      <c r="EK19" s="282">
        <f t="shared" si="67"/>
        <v>0.22463457120496833</v>
      </c>
      <c r="EL19" s="282">
        <f t="shared" si="67"/>
        <v>0.2227424917554062</v>
      </c>
      <c r="EM19" s="282">
        <f t="shared" si="67"/>
        <v>0.2214600933047535</v>
      </c>
      <c r="EN19" s="282">
        <f t="shared" si="67"/>
        <v>0.21957130955085966</v>
      </c>
      <c r="EO19" s="282">
        <f t="shared" si="67"/>
        <v>0.21687536217278477</v>
      </c>
      <c r="EP19" s="282">
        <f t="shared" si="67"/>
        <v>0.21540062434963581</v>
      </c>
      <c r="EQ19" s="282">
        <f t="shared" si="67"/>
        <v>0.21297773930918829</v>
      </c>
      <c r="ER19" s="282">
        <f t="shared" si="67"/>
        <v>0.20894234673162809</v>
      </c>
      <c r="ES19" s="282">
        <f t="shared" si="67"/>
        <v>0.20657918956585763</v>
      </c>
      <c r="ET19" s="282">
        <f t="shared" si="67"/>
        <v>0.20718120125595058</v>
      </c>
      <c r="EU19" s="282">
        <f t="shared" si="67"/>
        <v>0.20540826879903135</v>
      </c>
      <c r="EV19" s="282">
        <f t="shared" si="67"/>
        <v>0.20566318926974664</v>
      </c>
      <c r="EW19" s="282">
        <f t="shared" si="67"/>
        <v>0.20127588527000423</v>
      </c>
      <c r="EX19" s="282">
        <f t="shared" si="67"/>
        <v>0.20116991363727657</v>
      </c>
      <c r="EY19" s="282">
        <f t="shared" si="67"/>
        <v>0.20004519660523276</v>
      </c>
      <c r="EZ19" s="282">
        <f t="shared" si="67"/>
        <v>0.2001468317257791</v>
      </c>
      <c r="FA19" s="282">
        <f t="shared" si="67"/>
        <v>0.19666958808063104</v>
      </c>
      <c r="FB19" s="282">
        <f t="shared" si="67"/>
        <v>0.19361755173273498</v>
      </c>
      <c r="FC19" s="282">
        <f t="shared" si="67"/>
        <v>0.19520496142792315</v>
      </c>
      <c r="FD19" s="282">
        <f t="shared" si="67"/>
        <v>0.19203940295522165</v>
      </c>
      <c r="FE19" s="282">
        <f t="shared" si="67"/>
        <v>0.18968110709987968</v>
      </c>
      <c r="FF19" s="282">
        <f t="shared" si="67"/>
        <v>0.18857918415562872</v>
      </c>
      <c r="FG19" s="282">
        <f t="shared" si="67"/>
        <v>0.18707893413775767</v>
      </c>
      <c r="FH19" s="282">
        <f t="shared" si="67"/>
        <v>0.18401123426450675</v>
      </c>
      <c r="FI19" s="282">
        <f t="shared" si="67"/>
        <v>0.1816828184938421</v>
      </c>
      <c r="FJ19" s="282">
        <f t="shared" si="67"/>
        <v>0.17675908810844115</v>
      </c>
      <c r="FK19" s="282">
        <f t="shared" si="67"/>
        <v>0.17321004623266276</v>
      </c>
    </row>
    <row r="20" spans="2:167" s="188" customFormat="1" ht="13.8" thickBot="1" x14ac:dyDescent="0.3">
      <c r="B20" s="266" t="s">
        <v>11</v>
      </c>
      <c r="C20" s="269">
        <f t="shared" ref="C20:H20" si="68">SUM(C17/C18)</f>
        <v>4.0148737551031023E-2</v>
      </c>
      <c r="D20" s="261">
        <f t="shared" si="68"/>
        <v>5.3290897517504772E-2</v>
      </c>
      <c r="E20" s="261">
        <f t="shared" si="68"/>
        <v>6.8459595959595956E-2</v>
      </c>
      <c r="F20" s="261">
        <f t="shared" si="68"/>
        <v>7.6837416481069037E-2</v>
      </c>
      <c r="G20" s="261">
        <f t="shared" si="68"/>
        <v>8.1133029843196758E-2</v>
      </c>
      <c r="H20" s="261">
        <f t="shared" si="68"/>
        <v>8.3343824751353393E-2</v>
      </c>
      <c r="I20" s="261">
        <f t="shared" ref="I20:Q20" si="69">SUM(I17/I18)</f>
        <v>8.7208867854029148E-2</v>
      </c>
      <c r="J20" s="261">
        <f t="shared" si="69"/>
        <v>9.186631320764066E-2</v>
      </c>
      <c r="K20" s="261">
        <f t="shared" si="69"/>
        <v>9.4344307065892044E-2</v>
      </c>
      <c r="L20" s="261">
        <f t="shared" si="69"/>
        <v>0.10418320762207225</v>
      </c>
      <c r="M20" s="261">
        <f t="shared" si="69"/>
        <v>0.10740166924883802</v>
      </c>
      <c r="N20" s="267">
        <f t="shared" si="69"/>
        <v>0.11757848927572272</v>
      </c>
      <c r="O20" s="269">
        <f t="shared" si="69"/>
        <v>0.13311435523114354</v>
      </c>
      <c r="P20" s="261">
        <f t="shared" si="69"/>
        <v>0.13775051124744375</v>
      </c>
      <c r="Q20" s="261">
        <f t="shared" si="69"/>
        <v>0.14350890683070613</v>
      </c>
      <c r="R20" s="261">
        <f t="shared" ref="R20:W20" si="70">SUM(R17/R18)</f>
        <v>0.14422382671480144</v>
      </c>
      <c r="S20" s="261">
        <f t="shared" si="70"/>
        <v>0.14904550242799516</v>
      </c>
      <c r="T20" s="261">
        <f t="shared" si="70"/>
        <v>0.15825546770715679</v>
      </c>
      <c r="U20" s="261">
        <f t="shared" si="70"/>
        <v>0.16445141988327039</v>
      </c>
      <c r="V20" s="261">
        <f t="shared" si="70"/>
        <v>0.16995537671851221</v>
      </c>
      <c r="W20" s="261">
        <f t="shared" si="70"/>
        <v>0.17772980751933801</v>
      </c>
      <c r="X20" s="261">
        <f t="shared" ref="X20:AC20" si="71">SUM(X17/X18)</f>
        <v>0.18880392712168412</v>
      </c>
      <c r="Y20" s="261">
        <f t="shared" si="71"/>
        <v>0.19471492345028013</v>
      </c>
      <c r="Z20" s="267">
        <f t="shared" si="71"/>
        <v>0.20704630724160972</v>
      </c>
      <c r="AA20" s="269">
        <f t="shared" si="71"/>
        <v>0.22017223315360437</v>
      </c>
      <c r="AB20" s="261">
        <f t="shared" si="71"/>
        <v>0.22565359927270723</v>
      </c>
      <c r="AC20" s="261">
        <f t="shared" si="71"/>
        <v>0.23542027927352377</v>
      </c>
      <c r="AD20" s="261">
        <f t="shared" ref="AD20:AI20" si="72">SUM(AD17/AD18)</f>
        <v>0.23574586921107749</v>
      </c>
      <c r="AE20" s="261">
        <f t="shared" si="72"/>
        <v>0.23990976544451389</v>
      </c>
      <c r="AF20" s="261">
        <f t="shared" si="72"/>
        <v>0.25338111484745096</v>
      </c>
      <c r="AG20" s="261">
        <f t="shared" si="72"/>
        <v>0.25926022605654025</v>
      </c>
      <c r="AH20" s="261">
        <f t="shared" si="72"/>
        <v>0.26978514426028238</v>
      </c>
      <c r="AI20" s="261">
        <f t="shared" si="72"/>
        <v>0.28402721655934721</v>
      </c>
      <c r="AJ20" s="261">
        <f t="shared" ref="AJ20:AO20" si="73">SUM(AJ17/AJ18)</f>
        <v>0.30133388803661043</v>
      </c>
      <c r="AK20" s="261">
        <f t="shared" si="73"/>
        <v>0.30974509484211099</v>
      </c>
      <c r="AL20" s="267">
        <f t="shared" si="73"/>
        <v>0.31693363844393591</v>
      </c>
      <c r="AM20" s="269">
        <f t="shared" si="73"/>
        <v>0.32479582342603119</v>
      </c>
      <c r="AN20" s="261">
        <f t="shared" si="73"/>
        <v>0.31617799650173428</v>
      </c>
      <c r="AO20" s="261">
        <f t="shared" si="73"/>
        <v>0.33991277823993549</v>
      </c>
      <c r="AP20" s="261">
        <f t="shared" ref="AP20:AU20" si="74">SUM(AP17/AP18)</f>
        <v>0.33980925468032497</v>
      </c>
      <c r="AQ20" s="261">
        <f t="shared" si="74"/>
        <v>0.34402109426499672</v>
      </c>
      <c r="AR20" s="261">
        <f t="shared" si="74"/>
        <v>0.35154657792224542</v>
      </c>
      <c r="AS20" s="261">
        <f t="shared" si="74"/>
        <v>0.35681236731805566</v>
      </c>
      <c r="AT20" s="261">
        <f t="shared" si="74"/>
        <v>0.36798105387803431</v>
      </c>
      <c r="AU20" s="261">
        <f t="shared" si="7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75">SUM(AY17/AY18)</f>
        <v>0.38519649186350347</v>
      </c>
      <c r="AZ20" s="261">
        <f t="shared" si="75"/>
        <v>0.38656307640713206</v>
      </c>
      <c r="BA20" s="261">
        <f t="shared" si="75"/>
        <v>0.39595395723282045</v>
      </c>
      <c r="BB20" s="261">
        <f t="shared" si="75"/>
        <v>0.40108828730784929</v>
      </c>
      <c r="BC20" s="261">
        <f t="shared" si="75"/>
        <v>0.40948933865169646</v>
      </c>
      <c r="BD20" s="261">
        <f t="shared" si="75"/>
        <v>0.4155357630188305</v>
      </c>
      <c r="BE20" s="261">
        <f t="shared" si="75"/>
        <v>0.41910694062449444</v>
      </c>
      <c r="BF20" s="261">
        <f t="shared" si="75"/>
        <v>0.42972021317091741</v>
      </c>
      <c r="BG20" s="261">
        <f t="shared" si="75"/>
        <v>0.40414454246813081</v>
      </c>
      <c r="BH20" s="261">
        <f t="shared" ref="BH20:BM20" si="76">SUM(BH17/BH18)</f>
        <v>0.4551531205902013</v>
      </c>
      <c r="BI20" s="261">
        <f t="shared" si="76"/>
        <v>0.46571850261639608</v>
      </c>
      <c r="BJ20" s="267">
        <f t="shared" si="76"/>
        <v>0.46476949345475244</v>
      </c>
      <c r="BK20" s="269">
        <f t="shared" si="76"/>
        <v>0.4751137002401758</v>
      </c>
      <c r="BL20" s="261">
        <f t="shared" si="76"/>
        <v>0.48454302886559036</v>
      </c>
      <c r="BM20" s="261">
        <f t="shared" si="76"/>
        <v>0.48742053459659801</v>
      </c>
      <c r="BN20" s="261">
        <f t="shared" ref="BN20:BS20" si="77">SUM(BN17/BN18)</f>
        <v>0.49071511112305499</v>
      </c>
      <c r="BO20" s="261">
        <f t="shared" si="77"/>
        <v>0.49460343817151786</v>
      </c>
      <c r="BP20" s="261">
        <f t="shared" si="77"/>
        <v>0.49676289130931528</v>
      </c>
      <c r="BQ20" s="261">
        <f t="shared" si="77"/>
        <v>0.51893881695861899</v>
      </c>
      <c r="BR20" s="261">
        <f t="shared" si="77"/>
        <v>0.52501584767450049</v>
      </c>
      <c r="BS20" s="261">
        <f t="shared" si="7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78">SUM(BW17/BW18)</f>
        <v>0.55507875605815837</v>
      </c>
      <c r="BX20" s="261">
        <f t="shared" si="78"/>
        <v>0.55982004422641896</v>
      </c>
      <c r="BY20" s="261">
        <f t="shared" si="78"/>
        <v>0.56192678031554077</v>
      </c>
      <c r="BZ20" s="261">
        <f t="shared" si="78"/>
        <v>0.56439978740097696</v>
      </c>
      <c r="CA20" s="261">
        <f t="shared" si="78"/>
        <v>0.56906744484415483</v>
      </c>
      <c r="CB20" s="261">
        <f t="shared" si="78"/>
        <v>0.57351979475828763</v>
      </c>
      <c r="CC20" s="261">
        <f t="shared" ref="CC20:DK20" si="79">SUM(CC17/CC18)</f>
        <v>0.57753419147224461</v>
      </c>
      <c r="CD20" s="261">
        <f t="shared" si="79"/>
        <v>0.58389210990673057</v>
      </c>
      <c r="CE20" s="261">
        <f t="shared" si="79"/>
        <v>0.58951623089554128</v>
      </c>
      <c r="CF20" s="261">
        <f t="shared" si="79"/>
        <v>0.59122012578616356</v>
      </c>
      <c r="CG20" s="261">
        <f t="shared" si="79"/>
        <v>0.60403017669247572</v>
      </c>
      <c r="CH20" s="267">
        <f t="shared" si="79"/>
        <v>0.61312006280359155</v>
      </c>
      <c r="CI20" s="260">
        <f t="shared" si="79"/>
        <v>0.6011716760061131</v>
      </c>
      <c r="CJ20" s="261">
        <f t="shared" si="79"/>
        <v>0.60500850836867903</v>
      </c>
      <c r="CK20" s="261">
        <f t="shared" si="79"/>
        <v>0.60718376906040783</v>
      </c>
      <c r="CL20" s="261">
        <f t="shared" si="79"/>
        <v>0.60874656348640666</v>
      </c>
      <c r="CM20" s="261">
        <f t="shared" si="79"/>
        <v>0.61171063656907798</v>
      </c>
      <c r="CN20" s="261">
        <f t="shared" si="79"/>
        <v>0.61385510043424163</v>
      </c>
      <c r="CO20" s="261">
        <f t="shared" si="79"/>
        <v>0.61866714165754855</v>
      </c>
      <c r="CP20" s="261">
        <f t="shared" si="79"/>
        <v>0.62253606990449095</v>
      </c>
      <c r="CQ20" s="261">
        <f t="shared" si="79"/>
        <v>0.62824002238445298</v>
      </c>
      <c r="CR20" s="261">
        <f t="shared" si="79"/>
        <v>0.63167934077672372</v>
      </c>
      <c r="CS20" s="261">
        <f t="shared" si="79"/>
        <v>0.63716769176028054</v>
      </c>
      <c r="CT20" s="267">
        <f t="shared" si="79"/>
        <v>0.64089185268141213</v>
      </c>
      <c r="CU20" s="261">
        <f t="shared" si="79"/>
        <v>0.64371841984382172</v>
      </c>
      <c r="CV20" s="261">
        <f t="shared" si="79"/>
        <v>0.64730575484658825</v>
      </c>
      <c r="CW20" s="261">
        <f t="shared" si="79"/>
        <v>0.64946978408074618</v>
      </c>
      <c r="CX20" s="261">
        <f t="shared" si="79"/>
        <v>0.65214946582834943</v>
      </c>
      <c r="CY20" s="261">
        <f t="shared" si="79"/>
        <v>0.65267243800914221</v>
      </c>
      <c r="CZ20" s="261">
        <f t="shared" si="79"/>
        <v>0.65533076510957466</v>
      </c>
      <c r="DA20" s="261">
        <f t="shared" si="79"/>
        <v>0.65878361140874531</v>
      </c>
      <c r="DB20" s="261">
        <f t="shared" si="79"/>
        <v>0.66157047946850234</v>
      </c>
      <c r="DC20" s="261">
        <f t="shared" si="79"/>
        <v>0.66303543638543772</v>
      </c>
      <c r="DD20" s="261">
        <f t="shared" si="79"/>
        <v>0.6689534570890503</v>
      </c>
      <c r="DE20" s="261">
        <f t="shared" si="79"/>
        <v>0.6706104434754866</v>
      </c>
      <c r="DF20" s="267">
        <f t="shared" si="79"/>
        <v>0.67981947456003222</v>
      </c>
      <c r="DG20" s="261">
        <f t="shared" si="79"/>
        <v>0.67959942607829926</v>
      </c>
      <c r="DH20" s="261">
        <f t="shared" si="79"/>
        <v>0.68849967804249834</v>
      </c>
      <c r="DI20" s="261">
        <f t="shared" si="79"/>
        <v>0.69150309917355368</v>
      </c>
      <c r="DJ20" s="261">
        <f t="shared" si="79"/>
        <v>0.69414532871972323</v>
      </c>
      <c r="DK20" s="261">
        <f t="shared" si="79"/>
        <v>0.69894391949214518</v>
      </c>
      <c r="DL20" s="261">
        <f t="shared" ref="DL20:DR20" si="80">SUM(DL17/DL18)</f>
        <v>0.701927766511795</v>
      </c>
      <c r="DM20" s="261">
        <f t="shared" si="80"/>
        <v>0.70343116990491938</v>
      </c>
      <c r="DN20" s="261">
        <f t="shared" si="80"/>
        <v>0.71049105992683048</v>
      </c>
      <c r="DO20" s="261">
        <f t="shared" si="80"/>
        <v>0.71539259016751244</v>
      </c>
      <c r="DP20" s="261">
        <f t="shared" si="80"/>
        <v>0.71983549158005888</v>
      </c>
      <c r="DQ20" s="261">
        <f t="shared" si="80"/>
        <v>0.71994528331667285</v>
      </c>
      <c r="DR20" s="261">
        <f t="shared" si="80"/>
        <v>0.72260397830018086</v>
      </c>
      <c r="DS20" s="261">
        <f t="shared" ref="DS20:FK20" si="81">SUM(DS17/DS18)</f>
        <v>0.72189596064987327</v>
      </c>
      <c r="DT20" s="261">
        <f t="shared" si="81"/>
        <v>0.72492690646710123</v>
      </c>
      <c r="DU20" s="261">
        <f t="shared" si="81"/>
        <v>0.72758938633336745</v>
      </c>
      <c r="DV20" s="354">
        <f t="shared" si="81"/>
        <v>0.72823313259160971</v>
      </c>
      <c r="DW20" s="354">
        <f t="shared" si="81"/>
        <v>0.73228689217217624</v>
      </c>
      <c r="DX20" s="354">
        <f t="shared" si="81"/>
        <v>0.73779084633086167</v>
      </c>
      <c r="DY20" s="354">
        <f t="shared" si="81"/>
        <v>0.73947060915510843</v>
      </c>
      <c r="DZ20" s="354">
        <f t="shared" si="81"/>
        <v>0.74064755514892755</v>
      </c>
      <c r="EA20" s="354">
        <f t="shared" si="81"/>
        <v>0.74316062968057461</v>
      </c>
      <c r="EB20" s="354">
        <f t="shared" si="81"/>
        <v>0.74418249401700698</v>
      </c>
      <c r="EC20" s="354">
        <f t="shared" si="81"/>
        <v>0.74809820633507185</v>
      </c>
      <c r="ED20" s="354">
        <f t="shared" si="81"/>
        <v>0.7500764915859256</v>
      </c>
      <c r="EE20" s="354">
        <f t="shared" si="81"/>
        <v>0.75257202965851655</v>
      </c>
      <c r="EF20" s="354">
        <f t="shared" si="81"/>
        <v>0.75890598117599428</v>
      </c>
      <c r="EG20" s="354">
        <f t="shared" si="81"/>
        <v>0.7621800585763403</v>
      </c>
      <c r="EH20" s="354">
        <f t="shared" si="81"/>
        <v>0.76490404246631283</v>
      </c>
      <c r="EI20" s="354">
        <f t="shared" si="81"/>
        <v>0.76355394378966457</v>
      </c>
      <c r="EJ20" s="354">
        <f t="shared" si="81"/>
        <v>0.77501617156789571</v>
      </c>
      <c r="EK20" s="354">
        <f t="shared" si="81"/>
        <v>0.77536542879503167</v>
      </c>
      <c r="EL20" s="354">
        <f t="shared" si="81"/>
        <v>0.77725750824459383</v>
      </c>
      <c r="EM20" s="354">
        <f t="shared" si="81"/>
        <v>0.77853990669524653</v>
      </c>
      <c r="EN20" s="354">
        <f t="shared" si="81"/>
        <v>0.78042869044914032</v>
      </c>
      <c r="EO20" s="354">
        <f t="shared" si="81"/>
        <v>0.7831246378272152</v>
      </c>
      <c r="EP20" s="354">
        <f t="shared" si="81"/>
        <v>0.78459937565036419</v>
      </c>
      <c r="EQ20" s="354">
        <f t="shared" si="81"/>
        <v>0.78702226069081171</v>
      </c>
      <c r="ER20" s="354">
        <f t="shared" si="81"/>
        <v>0.79105765326837185</v>
      </c>
      <c r="ES20" s="354">
        <f t="shared" si="81"/>
        <v>0.79342081043414237</v>
      </c>
      <c r="ET20" s="354">
        <f t="shared" si="81"/>
        <v>0.79281879874404948</v>
      </c>
      <c r="EU20" s="354">
        <f t="shared" si="81"/>
        <v>0.7945917312009686</v>
      </c>
      <c r="EV20" s="354">
        <f t="shared" si="81"/>
        <v>0.79433681073025331</v>
      </c>
      <c r="EW20" s="354">
        <f t="shared" si="81"/>
        <v>0.79872411472999572</v>
      </c>
      <c r="EX20" s="354">
        <f t="shared" si="81"/>
        <v>0.79883008636272346</v>
      </c>
      <c r="EY20" s="354">
        <f t="shared" si="81"/>
        <v>0.79995480339476721</v>
      </c>
      <c r="EZ20" s="354">
        <f t="shared" si="81"/>
        <v>0.79985316827422093</v>
      </c>
      <c r="FA20" s="354">
        <f t="shared" si="81"/>
        <v>0.80333041191936894</v>
      </c>
      <c r="FB20" s="354">
        <f t="shared" si="81"/>
        <v>0.80638244826726502</v>
      </c>
      <c r="FC20" s="354">
        <f t="shared" si="81"/>
        <v>0.80479503857207679</v>
      </c>
      <c r="FD20" s="354">
        <f t="shared" si="81"/>
        <v>0.80796059704477841</v>
      </c>
      <c r="FE20" s="354">
        <f t="shared" si="81"/>
        <v>0.81031889290012038</v>
      </c>
      <c r="FF20" s="354">
        <f t="shared" si="81"/>
        <v>0.81142081584437131</v>
      </c>
      <c r="FG20" s="354">
        <f t="shared" si="81"/>
        <v>0.81292106586224233</v>
      </c>
      <c r="FH20" s="354">
        <f t="shared" si="81"/>
        <v>0.81598876573549328</v>
      </c>
      <c r="FI20" s="354">
        <f t="shared" si="81"/>
        <v>0.81831718150615784</v>
      </c>
      <c r="FJ20" s="354">
        <f t="shared" si="81"/>
        <v>0.82324091189155879</v>
      </c>
      <c r="FK20" s="354">
        <f t="shared" si="81"/>
        <v>0.82678995376733722</v>
      </c>
    </row>
    <row r="21" spans="2:167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67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67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67" ht="12.75" hidden="1" customHeight="1" x14ac:dyDescent="0.25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</row>
    <row r="25" spans="2:167" ht="12.75" hidden="1" customHeight="1" thickBot="1" x14ac:dyDescent="0.3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</row>
    <row r="26" spans="2:167" ht="12.75" hidden="1" customHeight="1" thickTop="1" x14ac:dyDescent="0.25">
      <c r="B26" s="3" t="s">
        <v>9</v>
      </c>
      <c r="C26" s="176">
        <f t="shared" ref="C26:Q26" si="82">SUM(C24:C25)</f>
        <v>386</v>
      </c>
      <c r="D26" s="8">
        <f t="shared" si="82"/>
        <v>403</v>
      </c>
      <c r="E26" s="8">
        <f t="shared" si="82"/>
        <v>396</v>
      </c>
      <c r="F26" s="8">
        <f t="shared" si="82"/>
        <v>403</v>
      </c>
      <c r="G26" s="8">
        <f t="shared" si="82"/>
        <v>397</v>
      </c>
      <c r="H26" s="8">
        <f t="shared" si="82"/>
        <v>394</v>
      </c>
      <c r="I26" s="8">
        <f t="shared" si="82"/>
        <v>394</v>
      </c>
      <c r="J26" s="8">
        <f t="shared" si="82"/>
        <v>394</v>
      </c>
      <c r="K26" s="8">
        <f t="shared" si="82"/>
        <v>392</v>
      </c>
      <c r="L26" s="8">
        <f t="shared" si="82"/>
        <v>424</v>
      </c>
      <c r="M26" s="8">
        <f t="shared" si="82"/>
        <v>389</v>
      </c>
      <c r="N26" s="10">
        <f t="shared" si="82"/>
        <v>391</v>
      </c>
      <c r="O26" s="176">
        <f t="shared" si="82"/>
        <v>404</v>
      </c>
      <c r="P26" s="8">
        <f t="shared" si="82"/>
        <v>389</v>
      </c>
      <c r="Q26" s="8">
        <f t="shared" si="82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83">SUM(AA24:AA25)</f>
        <v>391</v>
      </c>
      <c r="AB26" s="8">
        <f t="shared" si="83"/>
        <v>373</v>
      </c>
      <c r="AC26" s="8">
        <f t="shared" si="83"/>
        <v>412</v>
      </c>
      <c r="AD26" s="8">
        <f t="shared" si="83"/>
        <v>382</v>
      </c>
      <c r="AE26" s="8">
        <f t="shared" si="83"/>
        <v>369</v>
      </c>
      <c r="AF26" s="8">
        <f t="shared" si="83"/>
        <v>388</v>
      </c>
      <c r="AG26" s="8">
        <f t="shared" ref="AG26:AL26" si="84">SUM(AG24:AG25)</f>
        <v>384</v>
      </c>
      <c r="AH26" s="8">
        <f t="shared" si="84"/>
        <v>391</v>
      </c>
      <c r="AI26" s="8">
        <f t="shared" si="84"/>
        <v>339</v>
      </c>
      <c r="AJ26" s="8">
        <f t="shared" si="84"/>
        <v>389</v>
      </c>
      <c r="AK26" s="8">
        <f t="shared" si="84"/>
        <v>380</v>
      </c>
      <c r="AL26" s="10">
        <f t="shared" si="84"/>
        <v>357</v>
      </c>
      <c r="AM26" s="176">
        <f t="shared" ref="AM26:AR26" si="85">SUM(AM24:AM25)</f>
        <v>389</v>
      </c>
      <c r="AN26" s="8">
        <f t="shared" si="85"/>
        <v>361</v>
      </c>
      <c r="AO26" s="8">
        <f t="shared" si="85"/>
        <v>331</v>
      </c>
      <c r="AP26" s="8">
        <f t="shared" si="85"/>
        <v>352</v>
      </c>
      <c r="AQ26" s="8">
        <f t="shared" si="85"/>
        <v>358</v>
      </c>
      <c r="AR26" s="8">
        <f t="shared" si="85"/>
        <v>360</v>
      </c>
      <c r="AS26" s="8">
        <f t="shared" ref="AS26:AX26" si="86">SUM(AS24:AS25)</f>
        <v>351</v>
      </c>
      <c r="AT26" s="8">
        <f t="shared" si="86"/>
        <v>375</v>
      </c>
      <c r="AU26" s="8">
        <f t="shared" si="86"/>
        <v>362</v>
      </c>
      <c r="AV26" s="8">
        <f t="shared" si="86"/>
        <v>355</v>
      </c>
      <c r="AW26" s="8">
        <f t="shared" si="86"/>
        <v>362</v>
      </c>
      <c r="AX26" s="10">
        <f t="shared" si="86"/>
        <v>348</v>
      </c>
      <c r="AY26" s="176">
        <f t="shared" ref="AY26:BJ26" si="87">SUM(AY24:AY25)</f>
        <v>371</v>
      </c>
      <c r="AZ26" s="8">
        <f t="shared" si="87"/>
        <v>360</v>
      </c>
      <c r="BA26" s="8">
        <f t="shared" si="87"/>
        <v>395</v>
      </c>
      <c r="BB26" s="8">
        <f t="shared" si="87"/>
        <v>360</v>
      </c>
      <c r="BC26" s="8">
        <f t="shared" si="87"/>
        <v>381</v>
      </c>
      <c r="BD26" s="8">
        <f t="shared" si="87"/>
        <v>380</v>
      </c>
      <c r="BE26" s="8">
        <f t="shared" si="87"/>
        <v>371</v>
      </c>
      <c r="BF26" s="8">
        <f t="shared" si="87"/>
        <v>393</v>
      </c>
      <c r="BG26" s="8">
        <f t="shared" si="87"/>
        <v>370</v>
      </c>
      <c r="BH26" s="8">
        <f t="shared" si="87"/>
        <v>385</v>
      </c>
      <c r="BI26" s="8">
        <f t="shared" si="87"/>
        <v>364</v>
      </c>
      <c r="BJ26" s="10">
        <f t="shared" si="87"/>
        <v>353</v>
      </c>
      <c r="BK26" s="176">
        <f t="shared" ref="BK26:BP26" si="88">SUM(BK24:BK25)</f>
        <v>374</v>
      </c>
      <c r="BL26" s="8">
        <f t="shared" si="88"/>
        <v>363</v>
      </c>
      <c r="BM26" s="8">
        <f t="shared" si="88"/>
        <v>395</v>
      </c>
      <c r="BN26" s="8">
        <f t="shared" si="88"/>
        <v>371</v>
      </c>
      <c r="BO26" s="8">
        <f t="shared" si="88"/>
        <v>398</v>
      </c>
      <c r="BP26" s="8">
        <f t="shared" si="88"/>
        <v>386</v>
      </c>
      <c r="BQ26" s="8">
        <f t="shared" ref="BQ26:CB26" si="89">SUM(BQ24:BQ25)</f>
        <v>389</v>
      </c>
      <c r="BR26" s="8">
        <f t="shared" si="89"/>
        <v>420</v>
      </c>
      <c r="BS26" s="8">
        <f t="shared" si="89"/>
        <v>366</v>
      </c>
      <c r="BT26" s="8">
        <f t="shared" si="89"/>
        <v>393</v>
      </c>
      <c r="BU26" s="8">
        <f t="shared" si="89"/>
        <v>391</v>
      </c>
      <c r="BV26" s="10">
        <f t="shared" si="89"/>
        <v>388</v>
      </c>
      <c r="BW26" s="176">
        <f t="shared" si="89"/>
        <v>390</v>
      </c>
      <c r="BX26" s="8">
        <f t="shared" si="89"/>
        <v>390</v>
      </c>
      <c r="BY26" s="8">
        <f t="shared" si="89"/>
        <v>384</v>
      </c>
      <c r="BZ26" s="8">
        <f t="shared" si="89"/>
        <v>386</v>
      </c>
      <c r="CA26" s="8">
        <f t="shared" si="89"/>
        <v>383</v>
      </c>
      <c r="CB26" s="8">
        <f t="shared" si="89"/>
        <v>385</v>
      </c>
      <c r="CC26" s="8">
        <f t="shared" ref="CC26:DK26" si="90">SUM(CC24:CC25)</f>
        <v>386</v>
      </c>
      <c r="CD26" s="8">
        <f t="shared" si="90"/>
        <v>385</v>
      </c>
      <c r="CE26" s="8">
        <f t="shared" si="90"/>
        <v>385</v>
      </c>
      <c r="CF26" s="8">
        <f t="shared" si="90"/>
        <v>385</v>
      </c>
      <c r="CG26" s="8">
        <f t="shared" si="90"/>
        <v>391</v>
      </c>
      <c r="CH26" s="9">
        <f t="shared" si="90"/>
        <v>389</v>
      </c>
      <c r="CI26" s="106">
        <f t="shared" si="90"/>
        <v>381</v>
      </c>
      <c r="CJ26" s="94">
        <f t="shared" si="90"/>
        <v>381</v>
      </c>
      <c r="CK26" s="94">
        <f t="shared" si="90"/>
        <v>378</v>
      </c>
      <c r="CL26" s="94">
        <f t="shared" si="90"/>
        <v>373</v>
      </c>
      <c r="CM26" s="94">
        <f t="shared" si="90"/>
        <v>373</v>
      </c>
      <c r="CN26" s="94">
        <f t="shared" si="90"/>
        <v>373</v>
      </c>
      <c r="CO26" s="94">
        <f t="shared" si="90"/>
        <v>370</v>
      </c>
      <c r="CP26" s="94">
        <f t="shared" si="90"/>
        <v>373</v>
      </c>
      <c r="CQ26" s="94">
        <f t="shared" si="90"/>
        <v>371</v>
      </c>
      <c r="CR26" s="94">
        <f t="shared" si="90"/>
        <v>374</v>
      </c>
      <c r="CS26" s="94">
        <f t="shared" si="90"/>
        <v>377</v>
      </c>
      <c r="CT26" s="107">
        <f t="shared" si="90"/>
        <v>401</v>
      </c>
      <c r="CU26" s="95">
        <f t="shared" si="90"/>
        <v>341</v>
      </c>
      <c r="CV26" s="95">
        <f t="shared" si="90"/>
        <v>379</v>
      </c>
      <c r="CW26" s="95">
        <f t="shared" si="90"/>
        <v>379</v>
      </c>
      <c r="CX26" s="95">
        <f t="shared" si="90"/>
        <v>379</v>
      </c>
      <c r="CY26" s="95">
        <f t="shared" si="90"/>
        <v>380</v>
      </c>
      <c r="CZ26" s="95">
        <f t="shared" si="90"/>
        <v>370</v>
      </c>
      <c r="DA26" s="95">
        <f t="shared" si="90"/>
        <v>380</v>
      </c>
      <c r="DB26" s="95">
        <f t="shared" si="90"/>
        <v>360</v>
      </c>
      <c r="DC26" s="95">
        <f t="shared" si="90"/>
        <v>372</v>
      </c>
      <c r="DD26" s="95">
        <f t="shared" si="90"/>
        <v>356</v>
      </c>
      <c r="DE26" s="95">
        <f t="shared" si="90"/>
        <v>356</v>
      </c>
      <c r="DF26" s="107">
        <f t="shared" si="90"/>
        <v>379</v>
      </c>
      <c r="DG26" s="95">
        <f t="shared" si="90"/>
        <v>329</v>
      </c>
      <c r="DH26" s="95">
        <f t="shared" si="90"/>
        <v>378</v>
      </c>
      <c r="DI26" s="95">
        <f t="shared" si="90"/>
        <v>366</v>
      </c>
      <c r="DJ26" s="95">
        <f t="shared" si="90"/>
        <v>326</v>
      </c>
      <c r="DK26" s="95">
        <f t="shared" si="90"/>
        <v>322</v>
      </c>
      <c r="DL26" s="95">
        <f t="shared" ref="DL26:DR26" si="91">SUM(DL24:DL25)</f>
        <v>366</v>
      </c>
      <c r="DM26" s="95">
        <f t="shared" si="91"/>
        <v>347</v>
      </c>
      <c r="DN26" s="95">
        <f t="shared" si="91"/>
        <v>367</v>
      </c>
      <c r="DO26" s="95">
        <f t="shared" si="91"/>
        <v>348</v>
      </c>
      <c r="DP26" s="95">
        <f t="shared" si="91"/>
        <v>312</v>
      </c>
      <c r="DQ26" s="95">
        <f t="shared" si="91"/>
        <v>352</v>
      </c>
      <c r="DR26" s="95">
        <f t="shared" si="91"/>
        <v>305</v>
      </c>
      <c r="DS26" s="95">
        <f t="shared" ref="DS26:FK26" si="92">SUM(DS24:DS25)</f>
        <v>323</v>
      </c>
      <c r="DT26" s="95">
        <f t="shared" si="92"/>
        <v>371</v>
      </c>
      <c r="DU26" s="95">
        <f t="shared" si="92"/>
        <v>374</v>
      </c>
      <c r="DV26" s="355">
        <f t="shared" si="92"/>
        <v>375</v>
      </c>
      <c r="DW26" s="355">
        <f t="shared" si="92"/>
        <v>379</v>
      </c>
      <c r="DX26" s="355">
        <f t="shared" si="92"/>
        <v>372</v>
      </c>
      <c r="DY26" s="355">
        <f t="shared" si="92"/>
        <v>377</v>
      </c>
      <c r="DZ26" s="355">
        <f t="shared" si="92"/>
        <v>376</v>
      </c>
      <c r="EA26" s="355">
        <f t="shared" si="92"/>
        <v>370</v>
      </c>
      <c r="EB26" s="355">
        <f t="shared" si="92"/>
        <v>377</v>
      </c>
      <c r="EC26" s="355">
        <f t="shared" si="92"/>
        <v>372</v>
      </c>
      <c r="ED26" s="355">
        <f t="shared" si="92"/>
        <v>371</v>
      </c>
      <c r="EE26" s="355">
        <f t="shared" si="92"/>
        <v>359</v>
      </c>
      <c r="EF26" s="355">
        <f t="shared" si="92"/>
        <v>386</v>
      </c>
      <c r="EG26" s="355">
        <f t="shared" si="92"/>
        <v>379</v>
      </c>
      <c r="EH26" s="355">
        <f t="shared" si="92"/>
        <v>363</v>
      </c>
      <c r="EI26" s="355">
        <f t="shared" si="92"/>
        <v>370</v>
      </c>
      <c r="EJ26" s="355">
        <f t="shared" si="92"/>
        <v>371</v>
      </c>
      <c r="EK26" s="355">
        <f t="shared" si="92"/>
        <v>370</v>
      </c>
      <c r="EL26" s="355">
        <f t="shared" si="92"/>
        <v>387</v>
      </c>
      <c r="EM26" s="355">
        <f t="shared" si="92"/>
        <v>380</v>
      </c>
      <c r="EN26" s="355">
        <f t="shared" si="92"/>
        <v>373</v>
      </c>
      <c r="EO26" s="355">
        <f t="shared" si="92"/>
        <v>375</v>
      </c>
      <c r="EP26" s="355">
        <f t="shared" si="92"/>
        <v>364</v>
      </c>
      <c r="EQ26" s="355">
        <f t="shared" si="92"/>
        <v>352</v>
      </c>
      <c r="ER26" s="355">
        <f t="shared" si="92"/>
        <v>394</v>
      </c>
      <c r="ES26" s="355">
        <f t="shared" si="92"/>
        <v>359</v>
      </c>
      <c r="ET26" s="355">
        <f t="shared" si="92"/>
        <v>381</v>
      </c>
      <c r="EU26" s="355">
        <f t="shared" si="92"/>
        <v>377</v>
      </c>
      <c r="EV26" s="355">
        <f t="shared" si="92"/>
        <v>377</v>
      </c>
      <c r="EW26" s="355">
        <f t="shared" si="92"/>
        <v>383</v>
      </c>
      <c r="EX26" s="355">
        <f t="shared" si="92"/>
        <v>376</v>
      </c>
      <c r="EY26" s="355">
        <f t="shared" si="92"/>
        <v>372</v>
      </c>
      <c r="EZ26" s="355">
        <f t="shared" si="92"/>
        <v>378</v>
      </c>
      <c r="FA26" s="355">
        <f t="shared" si="92"/>
        <v>376</v>
      </c>
      <c r="FB26" s="355">
        <f t="shared" si="92"/>
        <v>383</v>
      </c>
      <c r="FC26" s="355">
        <f t="shared" si="92"/>
        <v>379</v>
      </c>
      <c r="FD26" s="355">
        <f t="shared" si="92"/>
        <v>386</v>
      </c>
      <c r="FE26" s="355">
        <f t="shared" si="92"/>
        <v>387</v>
      </c>
      <c r="FF26" s="355">
        <f t="shared" si="92"/>
        <v>396</v>
      </c>
      <c r="FG26" s="355">
        <f t="shared" si="92"/>
        <v>394</v>
      </c>
      <c r="FH26" s="355">
        <f t="shared" si="92"/>
        <v>407</v>
      </c>
      <c r="FI26" s="355">
        <f t="shared" si="92"/>
        <v>435</v>
      </c>
      <c r="FJ26" s="355">
        <f t="shared" si="92"/>
        <v>426</v>
      </c>
      <c r="FK26" s="355">
        <f t="shared" si="92"/>
        <v>444</v>
      </c>
    </row>
    <row r="27" spans="2:167" s="188" customFormat="1" ht="12.75" hidden="1" customHeight="1" x14ac:dyDescent="0.25">
      <c r="B27" s="264" t="s">
        <v>10</v>
      </c>
      <c r="C27" s="268">
        <f t="shared" ref="C27:Q27" si="93">SUM(C24)/C26</f>
        <v>0.78497409326424872</v>
      </c>
      <c r="D27" s="259">
        <f t="shared" si="93"/>
        <v>0.75930521091811409</v>
      </c>
      <c r="E27" s="259">
        <f t="shared" si="93"/>
        <v>0.75252525252525249</v>
      </c>
      <c r="F27" s="259">
        <f t="shared" si="93"/>
        <v>0.72952853598014888</v>
      </c>
      <c r="G27" s="259">
        <f t="shared" si="93"/>
        <v>0.7153652392947103</v>
      </c>
      <c r="H27" s="259">
        <f t="shared" si="93"/>
        <v>0.70812182741116747</v>
      </c>
      <c r="I27" s="259">
        <f t="shared" si="93"/>
        <v>0.70558375634517767</v>
      </c>
      <c r="J27" s="259">
        <f t="shared" si="93"/>
        <v>0.70050761421319796</v>
      </c>
      <c r="K27" s="259">
        <f t="shared" si="93"/>
        <v>0.69897959183673475</v>
      </c>
      <c r="L27" s="259">
        <f t="shared" si="93"/>
        <v>0.714622641509434</v>
      </c>
      <c r="M27" s="259">
        <f t="shared" si="93"/>
        <v>0.67866323907455017</v>
      </c>
      <c r="N27" s="265">
        <f t="shared" si="93"/>
        <v>0.67519181585677746</v>
      </c>
      <c r="O27" s="268">
        <f t="shared" si="93"/>
        <v>0.67574257425742579</v>
      </c>
      <c r="P27" s="259">
        <f t="shared" si="93"/>
        <v>0.66838046272493579</v>
      </c>
      <c r="Q27" s="259">
        <f t="shared" si="93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94">SUM(U24)/U26</f>
        <v>0.63705583756345174</v>
      </c>
      <c r="V27" s="259">
        <f t="shared" si="94"/>
        <v>0.62051282051282053</v>
      </c>
      <c r="W27" s="259">
        <f t="shared" si="94"/>
        <v>0.61323155216284986</v>
      </c>
      <c r="X27" s="259">
        <f t="shared" si="94"/>
        <v>0.60765550239234445</v>
      </c>
      <c r="Y27" s="259">
        <f t="shared" si="94"/>
        <v>0.61281337047353757</v>
      </c>
      <c r="Z27" s="265">
        <f t="shared" si="94"/>
        <v>0.60103626943005184</v>
      </c>
      <c r="AA27" s="268">
        <f t="shared" ref="AA27:AF27" si="95">SUM(AA24)/AA26</f>
        <v>0.57800511508951402</v>
      </c>
      <c r="AB27" s="259">
        <f t="shared" si="95"/>
        <v>0.57104557640750675</v>
      </c>
      <c r="AC27" s="259">
        <f t="shared" si="95"/>
        <v>0.52669902912621358</v>
      </c>
      <c r="AD27" s="259">
        <f t="shared" si="95"/>
        <v>0.53664921465968585</v>
      </c>
      <c r="AE27" s="259">
        <f t="shared" si="95"/>
        <v>0.52303523035230348</v>
      </c>
      <c r="AF27" s="259">
        <f t="shared" si="95"/>
        <v>0.48969072164948452</v>
      </c>
      <c r="AG27" s="259">
        <f t="shared" ref="AG27:AL27" si="96">SUM(AG24)/AG26</f>
        <v>0.48177083333333331</v>
      </c>
      <c r="AH27" s="259">
        <f t="shared" si="96"/>
        <v>0.46035805626598464</v>
      </c>
      <c r="AI27" s="259">
        <f t="shared" si="96"/>
        <v>0.43067846607669619</v>
      </c>
      <c r="AJ27" s="259">
        <f t="shared" si="96"/>
        <v>0.41388174807197942</v>
      </c>
      <c r="AK27" s="259">
        <f t="shared" si="96"/>
        <v>0.4</v>
      </c>
      <c r="AL27" s="265">
        <f t="shared" si="96"/>
        <v>0.39215686274509803</v>
      </c>
      <c r="AM27" s="268">
        <f t="shared" ref="AM27:AR27" si="97">SUM(AM24)/AM26</f>
        <v>0.39588688946015427</v>
      </c>
      <c r="AN27" s="259">
        <f t="shared" si="97"/>
        <v>0.37950138504155123</v>
      </c>
      <c r="AO27" s="259">
        <f t="shared" si="97"/>
        <v>0.37462235649546827</v>
      </c>
      <c r="AP27" s="259">
        <f t="shared" si="97"/>
        <v>0.35795454545454547</v>
      </c>
      <c r="AQ27" s="259">
        <f t="shared" si="97"/>
        <v>0.35474860335195529</v>
      </c>
      <c r="AR27" s="259">
        <f t="shared" si="97"/>
        <v>0.30833333333333335</v>
      </c>
      <c r="AS27" s="259">
        <f t="shared" ref="AS27:AX27" si="98">SUM(AS24)/AS26</f>
        <v>0.33333333333333331</v>
      </c>
      <c r="AT27" s="259">
        <f t="shared" si="98"/>
        <v>0.30666666666666664</v>
      </c>
      <c r="AU27" s="259">
        <f t="shared" si="98"/>
        <v>0.31215469613259667</v>
      </c>
      <c r="AV27" s="259">
        <f t="shared" si="98"/>
        <v>0.3154929577464789</v>
      </c>
      <c r="AW27" s="259">
        <f t="shared" si="98"/>
        <v>0.32320441988950277</v>
      </c>
      <c r="AX27" s="265">
        <f t="shared" si="98"/>
        <v>0.32758620689655171</v>
      </c>
      <c r="AY27" s="268">
        <f t="shared" ref="AY27:BJ27" si="99">SUM(AY24)/AY26</f>
        <v>0.30188679245283018</v>
      </c>
      <c r="AZ27" s="259">
        <f t="shared" si="99"/>
        <v>0.30555555555555558</v>
      </c>
      <c r="BA27" s="259">
        <f t="shared" si="99"/>
        <v>0.29873417721518986</v>
      </c>
      <c r="BB27" s="259">
        <f t="shared" si="99"/>
        <v>0.30833333333333335</v>
      </c>
      <c r="BC27" s="259">
        <f t="shared" si="99"/>
        <v>0.29658792650918636</v>
      </c>
      <c r="BD27" s="259">
        <f t="shared" si="99"/>
        <v>0.29210526315789476</v>
      </c>
      <c r="BE27" s="259">
        <f t="shared" si="99"/>
        <v>0.2884097035040431</v>
      </c>
      <c r="BF27" s="259">
        <f t="shared" si="99"/>
        <v>0.28244274809160308</v>
      </c>
      <c r="BG27" s="259">
        <f t="shared" si="99"/>
        <v>0.29459459459459458</v>
      </c>
      <c r="BH27" s="259">
        <f t="shared" si="99"/>
        <v>0.2883116883116883</v>
      </c>
      <c r="BI27" s="259">
        <f t="shared" si="99"/>
        <v>0.2967032967032967</v>
      </c>
      <c r="BJ27" s="265">
        <f t="shared" si="99"/>
        <v>0.28328611898016998</v>
      </c>
      <c r="BK27" s="268">
        <f t="shared" ref="BK27:BP27" si="100">SUM(BK24)/BK26</f>
        <v>0.2967914438502674</v>
      </c>
      <c r="BL27" s="259">
        <f t="shared" si="100"/>
        <v>0.28374655647382918</v>
      </c>
      <c r="BM27" s="259">
        <f t="shared" si="100"/>
        <v>0.28860759493670884</v>
      </c>
      <c r="BN27" s="259">
        <f t="shared" si="100"/>
        <v>0.27762803234501349</v>
      </c>
      <c r="BO27" s="259">
        <f t="shared" si="100"/>
        <v>0.27889447236180903</v>
      </c>
      <c r="BP27" s="259">
        <f t="shared" si="100"/>
        <v>0.27979274611398963</v>
      </c>
      <c r="BQ27" s="259">
        <f t="shared" ref="BQ27:CB27" si="101">SUM(BQ24)/BQ26</f>
        <v>0.26221079691516708</v>
      </c>
      <c r="BR27" s="259">
        <f t="shared" si="101"/>
        <v>0.24047619047619048</v>
      </c>
      <c r="BS27" s="259">
        <f t="shared" si="101"/>
        <v>0.25683060109289618</v>
      </c>
      <c r="BT27" s="259">
        <f t="shared" si="101"/>
        <v>0.24681933842239187</v>
      </c>
      <c r="BU27" s="259">
        <f t="shared" si="101"/>
        <v>0.24296675191815856</v>
      </c>
      <c r="BV27" s="265">
        <f t="shared" si="101"/>
        <v>0.24484536082474226</v>
      </c>
      <c r="BW27" s="268">
        <f t="shared" si="101"/>
        <v>0.24102564102564103</v>
      </c>
      <c r="BX27" s="259">
        <f t="shared" si="101"/>
        <v>0.24102564102564103</v>
      </c>
      <c r="BY27" s="259">
        <f t="shared" si="101"/>
        <v>0.2421875</v>
      </c>
      <c r="BZ27" s="259">
        <f t="shared" si="101"/>
        <v>0.24093264248704663</v>
      </c>
      <c r="CA27" s="259">
        <f t="shared" si="101"/>
        <v>0.24020887728459531</v>
      </c>
      <c r="CB27" s="259">
        <f t="shared" si="101"/>
        <v>0.24155844155844156</v>
      </c>
      <c r="CC27" s="259">
        <f t="shared" ref="CC27:DK27" si="102">SUM(CC24)/CC26</f>
        <v>0.24093264248704663</v>
      </c>
      <c r="CD27" s="259">
        <f t="shared" si="102"/>
        <v>0.24415584415584415</v>
      </c>
      <c r="CE27" s="259">
        <f t="shared" si="102"/>
        <v>0.24155844155844156</v>
      </c>
      <c r="CF27" s="259">
        <f t="shared" si="102"/>
        <v>0.23896103896103896</v>
      </c>
      <c r="CG27" s="259">
        <f t="shared" si="102"/>
        <v>0.23273657289002558</v>
      </c>
      <c r="CH27" s="265">
        <f t="shared" si="102"/>
        <v>0.23650385604113111</v>
      </c>
      <c r="CI27" s="258">
        <f t="shared" si="102"/>
        <v>0.24146981627296588</v>
      </c>
      <c r="CJ27" s="259">
        <f t="shared" si="102"/>
        <v>0.23622047244094488</v>
      </c>
      <c r="CK27" s="259">
        <f t="shared" si="102"/>
        <v>0.23544973544973544</v>
      </c>
      <c r="CL27" s="259">
        <f t="shared" si="102"/>
        <v>0.24128686327077747</v>
      </c>
      <c r="CM27" s="259">
        <f t="shared" si="102"/>
        <v>0.23860589812332439</v>
      </c>
      <c r="CN27" s="259">
        <f t="shared" si="102"/>
        <v>0.23860589812332439</v>
      </c>
      <c r="CO27" s="259">
        <f t="shared" si="102"/>
        <v>0.24054054054054055</v>
      </c>
      <c r="CP27" s="259">
        <f t="shared" si="102"/>
        <v>0.21983914209115282</v>
      </c>
      <c r="CQ27" s="259">
        <f t="shared" si="102"/>
        <v>0.21293800539083557</v>
      </c>
      <c r="CR27" s="259">
        <f t="shared" si="102"/>
        <v>0.20320855614973263</v>
      </c>
      <c r="CS27" s="259">
        <f t="shared" si="102"/>
        <v>0.20689655172413793</v>
      </c>
      <c r="CT27" s="265">
        <f t="shared" si="102"/>
        <v>0.1970074812967581</v>
      </c>
      <c r="CU27" s="259">
        <f t="shared" si="102"/>
        <v>0.17302052785923755</v>
      </c>
      <c r="CV27" s="259">
        <f t="shared" si="102"/>
        <v>0.15303430079155672</v>
      </c>
      <c r="CW27" s="259">
        <f t="shared" si="102"/>
        <v>0.15303430079155672</v>
      </c>
      <c r="CX27" s="259">
        <f t="shared" si="102"/>
        <v>0.14775725593667546</v>
      </c>
      <c r="CY27" s="259">
        <f t="shared" si="102"/>
        <v>0.14736842105263157</v>
      </c>
      <c r="CZ27" s="259">
        <f t="shared" si="102"/>
        <v>0.14864864864864866</v>
      </c>
      <c r="DA27" s="259">
        <f t="shared" si="102"/>
        <v>0.14210526315789473</v>
      </c>
      <c r="DB27" s="259">
        <f t="shared" si="102"/>
        <v>0.14722222222222223</v>
      </c>
      <c r="DC27" s="259">
        <f t="shared" si="102"/>
        <v>0.14516129032258066</v>
      </c>
      <c r="DD27" s="259">
        <f t="shared" si="102"/>
        <v>0.14887640449438203</v>
      </c>
      <c r="DE27" s="259">
        <f t="shared" si="102"/>
        <v>0.14606741573033707</v>
      </c>
      <c r="DF27" s="265">
        <f t="shared" si="102"/>
        <v>0.14248021108179421</v>
      </c>
      <c r="DG27" s="259">
        <f t="shared" si="102"/>
        <v>0.15501519756838905</v>
      </c>
      <c r="DH27" s="259">
        <f t="shared" si="102"/>
        <v>0.13756613756613756</v>
      </c>
      <c r="DI27" s="259">
        <f t="shared" si="102"/>
        <v>0.11748633879781421</v>
      </c>
      <c r="DJ27" s="259">
        <f t="shared" si="102"/>
        <v>0.12883435582822086</v>
      </c>
      <c r="DK27" s="259">
        <f t="shared" si="102"/>
        <v>0.12422360248447205</v>
      </c>
      <c r="DL27" s="259">
        <f t="shared" ref="DL27:DR27" si="103">SUM(DL24)/DL26</f>
        <v>0.11202185792349727</v>
      </c>
      <c r="DM27" s="259">
        <f t="shared" si="103"/>
        <v>0.11239193083573487</v>
      </c>
      <c r="DN27" s="259">
        <f t="shared" si="103"/>
        <v>0.10899182561307902</v>
      </c>
      <c r="DO27" s="259">
        <f t="shared" si="103"/>
        <v>0.11781609195402298</v>
      </c>
      <c r="DP27" s="259">
        <f t="shared" si="103"/>
        <v>0.11858974358974358</v>
      </c>
      <c r="DQ27" s="259">
        <f t="shared" si="103"/>
        <v>0.10227272727272728</v>
      </c>
      <c r="DR27" s="259">
        <f t="shared" si="103"/>
        <v>0.10491803278688525</v>
      </c>
      <c r="DS27" s="259">
        <f t="shared" ref="DS27:FK27" si="104">SUM(DS24)/DS26</f>
        <v>0.1021671826625387</v>
      </c>
      <c r="DT27" s="259">
        <f t="shared" si="104"/>
        <v>0.10242587601078167</v>
      </c>
      <c r="DU27" s="259">
        <f t="shared" si="104"/>
        <v>0.10427807486631016</v>
      </c>
      <c r="DV27" s="282">
        <f t="shared" si="104"/>
        <v>0.10933333333333334</v>
      </c>
      <c r="DW27" s="282">
        <f t="shared" si="104"/>
        <v>0.10290237467018469</v>
      </c>
      <c r="DX27" s="282">
        <f t="shared" si="104"/>
        <v>0.10752688172043011</v>
      </c>
      <c r="DY27" s="282">
        <f t="shared" si="104"/>
        <v>0.10344827586206896</v>
      </c>
      <c r="DZ27" s="282">
        <f t="shared" si="104"/>
        <v>0.10106382978723404</v>
      </c>
      <c r="EA27" s="282">
        <f t="shared" si="104"/>
        <v>0.10270270270270271</v>
      </c>
      <c r="EB27" s="282">
        <f t="shared" si="104"/>
        <v>9.8143236074270557E-2</v>
      </c>
      <c r="EC27" s="282">
        <f t="shared" si="104"/>
        <v>9.4086021505376344E-2</v>
      </c>
      <c r="ED27" s="282">
        <f t="shared" si="104"/>
        <v>9.4339622641509441E-2</v>
      </c>
      <c r="EE27" s="282">
        <f t="shared" si="104"/>
        <v>9.7493036211699163E-2</v>
      </c>
      <c r="EF27" s="282">
        <f t="shared" si="104"/>
        <v>9.585492227979274E-2</v>
      </c>
      <c r="EG27" s="282">
        <f t="shared" si="104"/>
        <v>9.2348284960422161E-2</v>
      </c>
      <c r="EH27" s="282">
        <f t="shared" si="104"/>
        <v>9.0909090909090912E-2</v>
      </c>
      <c r="EI27" s="282">
        <f t="shared" si="104"/>
        <v>8.6486486486486491E-2</v>
      </c>
      <c r="EJ27" s="282">
        <f t="shared" si="104"/>
        <v>8.6253369272237201E-2</v>
      </c>
      <c r="EK27" s="282">
        <f t="shared" si="104"/>
        <v>8.6486486486486491E-2</v>
      </c>
      <c r="EL27" s="282">
        <f t="shared" si="104"/>
        <v>8.5271317829457363E-2</v>
      </c>
      <c r="EM27" s="282">
        <f t="shared" si="104"/>
        <v>8.9473684210526316E-2</v>
      </c>
      <c r="EN27" s="282">
        <f t="shared" si="104"/>
        <v>7.7747989276139406E-2</v>
      </c>
      <c r="EO27" s="282">
        <f t="shared" si="104"/>
        <v>0.08</v>
      </c>
      <c r="EP27" s="282">
        <f t="shared" si="104"/>
        <v>7.9670329670329665E-2</v>
      </c>
      <c r="EQ27" s="282">
        <f t="shared" si="104"/>
        <v>7.6704545454545456E-2</v>
      </c>
      <c r="ER27" s="282">
        <f t="shared" si="104"/>
        <v>6.0913705583756347E-2</v>
      </c>
      <c r="ES27" s="282">
        <f t="shared" si="104"/>
        <v>6.9637883008356549E-2</v>
      </c>
      <c r="ET27" s="282">
        <f t="shared" si="104"/>
        <v>6.0367454068241469E-2</v>
      </c>
      <c r="EU27" s="282">
        <f t="shared" si="104"/>
        <v>5.8355437665782495E-2</v>
      </c>
      <c r="EV27" s="282">
        <f t="shared" si="104"/>
        <v>6.3660477453580902E-2</v>
      </c>
      <c r="EW27" s="282">
        <f t="shared" si="104"/>
        <v>5.7441253263707574E-2</v>
      </c>
      <c r="EX27" s="282">
        <f t="shared" si="104"/>
        <v>5.8510638297872342E-2</v>
      </c>
      <c r="EY27" s="282">
        <f t="shared" si="104"/>
        <v>5.9139784946236562E-2</v>
      </c>
      <c r="EZ27" s="282">
        <f t="shared" si="104"/>
        <v>5.8201058201058198E-2</v>
      </c>
      <c r="FA27" s="282">
        <f t="shared" si="104"/>
        <v>5.8510638297872342E-2</v>
      </c>
      <c r="FB27" s="282">
        <f t="shared" si="104"/>
        <v>6.2663185378590072E-2</v>
      </c>
      <c r="FC27" s="282">
        <f t="shared" si="104"/>
        <v>6.0686015831134567E-2</v>
      </c>
      <c r="FD27" s="282">
        <f t="shared" si="104"/>
        <v>5.181347150259067E-2</v>
      </c>
      <c r="FE27" s="282">
        <f t="shared" si="104"/>
        <v>4.6511627906976744E-2</v>
      </c>
      <c r="FF27" s="282">
        <f t="shared" si="104"/>
        <v>4.2929292929292928E-2</v>
      </c>
      <c r="FG27" s="282">
        <f t="shared" si="104"/>
        <v>4.3147208121827409E-2</v>
      </c>
      <c r="FH27" s="282">
        <f t="shared" si="104"/>
        <v>4.1769041769041768E-2</v>
      </c>
      <c r="FI27" s="282">
        <f t="shared" si="104"/>
        <v>3.9080459770114942E-2</v>
      </c>
      <c r="FJ27" s="282">
        <f t="shared" si="104"/>
        <v>3.9906103286384977E-2</v>
      </c>
      <c r="FK27" s="282">
        <f t="shared" si="104"/>
        <v>3.8288288288288286E-2</v>
      </c>
    </row>
    <row r="28" spans="2:167" s="188" customFormat="1" ht="12.75" hidden="1" customHeight="1" thickBot="1" x14ac:dyDescent="0.3">
      <c r="B28" s="266" t="s">
        <v>11</v>
      </c>
      <c r="C28" s="269">
        <f t="shared" ref="C28:Q28" si="105">SUM(C25/C26)</f>
        <v>0.21502590673575128</v>
      </c>
      <c r="D28" s="261">
        <f t="shared" si="105"/>
        <v>0.24069478908188585</v>
      </c>
      <c r="E28" s="261">
        <f t="shared" si="105"/>
        <v>0.24747474747474749</v>
      </c>
      <c r="F28" s="261">
        <f t="shared" si="105"/>
        <v>0.27047146401985112</v>
      </c>
      <c r="G28" s="261">
        <f t="shared" si="105"/>
        <v>0.28463476070528965</v>
      </c>
      <c r="H28" s="261">
        <f t="shared" si="105"/>
        <v>0.29187817258883247</v>
      </c>
      <c r="I28" s="261">
        <f t="shared" si="105"/>
        <v>0.29441624365482233</v>
      </c>
      <c r="J28" s="261">
        <f t="shared" si="105"/>
        <v>0.29949238578680204</v>
      </c>
      <c r="K28" s="261">
        <f t="shared" si="105"/>
        <v>0.30102040816326531</v>
      </c>
      <c r="L28" s="261">
        <f t="shared" si="105"/>
        <v>0.28537735849056606</v>
      </c>
      <c r="M28" s="261">
        <f t="shared" si="105"/>
        <v>0.32133676092544988</v>
      </c>
      <c r="N28" s="267">
        <f t="shared" si="105"/>
        <v>0.32480818414322249</v>
      </c>
      <c r="O28" s="269">
        <f t="shared" si="105"/>
        <v>0.32425742574257427</v>
      </c>
      <c r="P28" s="261">
        <f t="shared" si="105"/>
        <v>0.33161953727506427</v>
      </c>
      <c r="Q28" s="261">
        <f t="shared" si="105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06">SUM(U25/U26)</f>
        <v>0.3629441624365482</v>
      </c>
      <c r="V28" s="261">
        <f t="shared" si="106"/>
        <v>0.37948717948717947</v>
      </c>
      <c r="W28" s="261">
        <f t="shared" si="106"/>
        <v>0.38676844783715014</v>
      </c>
      <c r="X28" s="261">
        <f t="shared" si="106"/>
        <v>0.3923444976076555</v>
      </c>
      <c r="Y28" s="261">
        <f t="shared" si="106"/>
        <v>0.38718662952646238</v>
      </c>
      <c r="Z28" s="267">
        <f t="shared" si="106"/>
        <v>0.39896373056994816</v>
      </c>
      <c r="AA28" s="269">
        <f t="shared" ref="AA28:AF28" si="107">SUM(AA25/AA26)</f>
        <v>0.42199488491048592</v>
      </c>
      <c r="AB28" s="261">
        <f t="shared" si="107"/>
        <v>0.42895442359249331</v>
      </c>
      <c r="AC28" s="261">
        <f t="shared" si="107"/>
        <v>0.47330097087378642</v>
      </c>
      <c r="AD28" s="261">
        <f t="shared" si="107"/>
        <v>0.46335078534031415</v>
      </c>
      <c r="AE28" s="261">
        <f t="shared" si="107"/>
        <v>0.47696476964769646</v>
      </c>
      <c r="AF28" s="261">
        <f t="shared" si="107"/>
        <v>0.51030927835051543</v>
      </c>
      <c r="AG28" s="261">
        <f t="shared" ref="AG28:AL28" si="108">SUM(AG25/AG26)</f>
        <v>0.51822916666666663</v>
      </c>
      <c r="AH28" s="261">
        <f t="shared" si="108"/>
        <v>0.53964194373401531</v>
      </c>
      <c r="AI28" s="261">
        <f t="shared" si="108"/>
        <v>0.56932153392330387</v>
      </c>
      <c r="AJ28" s="261">
        <f t="shared" si="108"/>
        <v>0.58611825192802058</v>
      </c>
      <c r="AK28" s="261">
        <f t="shared" si="108"/>
        <v>0.6</v>
      </c>
      <c r="AL28" s="267">
        <f t="shared" si="108"/>
        <v>0.60784313725490191</v>
      </c>
      <c r="AM28" s="269">
        <f t="shared" ref="AM28:AR28" si="109">SUM(AM25/AM26)</f>
        <v>0.60411311053984573</v>
      </c>
      <c r="AN28" s="261">
        <f t="shared" si="109"/>
        <v>0.62049861495844871</v>
      </c>
      <c r="AO28" s="261">
        <f t="shared" si="109"/>
        <v>0.62537764350453173</v>
      </c>
      <c r="AP28" s="261">
        <f t="shared" si="109"/>
        <v>0.64204545454545459</v>
      </c>
      <c r="AQ28" s="261">
        <f t="shared" si="109"/>
        <v>0.64525139664804465</v>
      </c>
      <c r="AR28" s="261">
        <f t="shared" si="109"/>
        <v>0.69166666666666665</v>
      </c>
      <c r="AS28" s="261">
        <f t="shared" ref="AS28:BD28" si="110">SUM(AS25/AS26)</f>
        <v>0.66666666666666663</v>
      </c>
      <c r="AT28" s="261">
        <f t="shared" si="110"/>
        <v>0.69333333333333336</v>
      </c>
      <c r="AU28" s="261">
        <f t="shared" si="110"/>
        <v>0.68784530386740328</v>
      </c>
      <c r="AV28" s="261">
        <f t="shared" si="110"/>
        <v>0.6845070422535211</v>
      </c>
      <c r="AW28" s="261">
        <f t="shared" si="110"/>
        <v>0.67679558011049723</v>
      </c>
      <c r="AX28" s="267">
        <f t="shared" si="110"/>
        <v>0.67241379310344829</v>
      </c>
      <c r="AY28" s="269">
        <f t="shared" si="110"/>
        <v>0.69811320754716977</v>
      </c>
      <c r="AZ28" s="261">
        <f t="shared" si="110"/>
        <v>0.69444444444444442</v>
      </c>
      <c r="BA28" s="261">
        <f t="shared" si="110"/>
        <v>0.70126582278481009</v>
      </c>
      <c r="BB28" s="261">
        <f t="shared" si="110"/>
        <v>0.69166666666666665</v>
      </c>
      <c r="BC28" s="261">
        <f t="shared" si="110"/>
        <v>0.70341207349081369</v>
      </c>
      <c r="BD28" s="261">
        <f t="shared" si="110"/>
        <v>0.70789473684210524</v>
      </c>
      <c r="BE28" s="261">
        <f t="shared" ref="BE28:BL28" si="111">SUM(BE25/BE26)</f>
        <v>0.71159029649595684</v>
      </c>
      <c r="BF28" s="261">
        <f t="shared" si="111"/>
        <v>0.71755725190839692</v>
      </c>
      <c r="BG28" s="261">
        <f t="shared" si="111"/>
        <v>0.70540540540540542</v>
      </c>
      <c r="BH28" s="261">
        <f t="shared" si="111"/>
        <v>0.7116883116883117</v>
      </c>
      <c r="BI28" s="261">
        <f t="shared" si="111"/>
        <v>0.70329670329670335</v>
      </c>
      <c r="BJ28" s="267">
        <f t="shared" si="111"/>
        <v>0.71671388101983002</v>
      </c>
      <c r="BK28" s="269">
        <f t="shared" si="111"/>
        <v>0.70320855614973266</v>
      </c>
      <c r="BL28" s="261">
        <f t="shared" si="111"/>
        <v>0.71625344352617082</v>
      </c>
      <c r="BM28" s="261">
        <f t="shared" ref="BM28:BS28" si="112">SUM(BM25/BM26)</f>
        <v>0.71139240506329116</v>
      </c>
      <c r="BN28" s="261">
        <f t="shared" si="112"/>
        <v>0.72237196765498657</v>
      </c>
      <c r="BO28" s="261">
        <f t="shared" si="112"/>
        <v>0.72110552763819091</v>
      </c>
      <c r="BP28" s="261">
        <f t="shared" si="112"/>
        <v>0.72020725388601037</v>
      </c>
      <c r="BQ28" s="261">
        <f t="shared" si="112"/>
        <v>0.73778920308483287</v>
      </c>
      <c r="BR28" s="261">
        <f t="shared" si="112"/>
        <v>0.75952380952380949</v>
      </c>
      <c r="BS28" s="261">
        <f t="shared" si="112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13">SUM(BW25/BW26)</f>
        <v>0.75897435897435894</v>
      </c>
      <c r="BX28" s="261">
        <f t="shared" si="113"/>
        <v>0.75897435897435894</v>
      </c>
      <c r="BY28" s="261">
        <f t="shared" si="113"/>
        <v>0.7578125</v>
      </c>
      <c r="BZ28" s="261">
        <f t="shared" si="113"/>
        <v>0.7590673575129534</v>
      </c>
      <c r="CA28" s="261">
        <f t="shared" si="113"/>
        <v>0.75979112271540472</v>
      </c>
      <c r="CB28" s="261">
        <f t="shared" si="113"/>
        <v>0.75844155844155847</v>
      </c>
      <c r="CC28" s="261">
        <f t="shared" ref="CC28:DK28" si="114">SUM(CC25/CC26)</f>
        <v>0.7590673575129534</v>
      </c>
      <c r="CD28" s="261">
        <f t="shared" si="114"/>
        <v>0.75584415584415587</v>
      </c>
      <c r="CE28" s="261">
        <f t="shared" si="114"/>
        <v>0.75844155844155847</v>
      </c>
      <c r="CF28" s="261">
        <f t="shared" si="114"/>
        <v>0.76103896103896107</v>
      </c>
      <c r="CG28" s="261">
        <f t="shared" si="114"/>
        <v>0.76726342710997442</v>
      </c>
      <c r="CH28" s="267">
        <f t="shared" si="114"/>
        <v>0.76349614395886889</v>
      </c>
      <c r="CI28" s="260">
        <f t="shared" si="114"/>
        <v>0.75853018372703407</v>
      </c>
      <c r="CJ28" s="261">
        <f t="shared" si="114"/>
        <v>0.76377952755905509</v>
      </c>
      <c r="CK28" s="261">
        <f t="shared" si="114"/>
        <v>0.76455026455026454</v>
      </c>
      <c r="CL28" s="261">
        <f t="shared" si="114"/>
        <v>0.75871313672922247</v>
      </c>
      <c r="CM28" s="261">
        <f t="shared" si="114"/>
        <v>0.76139410187667556</v>
      </c>
      <c r="CN28" s="261">
        <f t="shared" si="114"/>
        <v>0.76139410187667556</v>
      </c>
      <c r="CO28" s="261">
        <f t="shared" si="114"/>
        <v>0.75945945945945947</v>
      </c>
      <c r="CP28" s="261">
        <f t="shared" si="114"/>
        <v>0.78016085790884715</v>
      </c>
      <c r="CQ28" s="261">
        <f t="shared" si="114"/>
        <v>0.78706199460916437</v>
      </c>
      <c r="CR28" s="261">
        <f t="shared" si="114"/>
        <v>0.79679144385026734</v>
      </c>
      <c r="CS28" s="261">
        <f t="shared" si="114"/>
        <v>0.7931034482758621</v>
      </c>
      <c r="CT28" s="267">
        <f t="shared" si="114"/>
        <v>0.80299251870324184</v>
      </c>
      <c r="CU28" s="261">
        <f t="shared" si="114"/>
        <v>0.82697947214076251</v>
      </c>
      <c r="CV28" s="261">
        <f t="shared" si="114"/>
        <v>0.84696569920844322</v>
      </c>
      <c r="CW28" s="261">
        <f t="shared" si="114"/>
        <v>0.84696569920844322</v>
      </c>
      <c r="CX28" s="261">
        <f t="shared" si="114"/>
        <v>0.85224274406332456</v>
      </c>
      <c r="CY28" s="261">
        <f t="shared" si="114"/>
        <v>0.85263157894736841</v>
      </c>
      <c r="CZ28" s="261">
        <f t="shared" si="114"/>
        <v>0.85135135135135132</v>
      </c>
      <c r="DA28" s="261">
        <f t="shared" si="114"/>
        <v>0.85789473684210527</v>
      </c>
      <c r="DB28" s="261">
        <f t="shared" si="114"/>
        <v>0.85277777777777775</v>
      </c>
      <c r="DC28" s="261">
        <f t="shared" si="114"/>
        <v>0.85483870967741937</v>
      </c>
      <c r="DD28" s="261">
        <f t="shared" si="114"/>
        <v>0.851123595505618</v>
      </c>
      <c r="DE28" s="261">
        <f t="shared" si="114"/>
        <v>0.8539325842696629</v>
      </c>
      <c r="DF28" s="267">
        <f t="shared" si="114"/>
        <v>0.85751978891820579</v>
      </c>
      <c r="DG28" s="261">
        <f t="shared" si="114"/>
        <v>0.84498480243161089</v>
      </c>
      <c r="DH28" s="261">
        <f t="shared" si="114"/>
        <v>0.86243386243386244</v>
      </c>
      <c r="DI28" s="261">
        <f t="shared" si="114"/>
        <v>0.88251366120218577</v>
      </c>
      <c r="DJ28" s="261">
        <f t="shared" si="114"/>
        <v>0.87116564417177911</v>
      </c>
      <c r="DK28" s="261">
        <f t="shared" si="114"/>
        <v>0.87577639751552794</v>
      </c>
      <c r="DL28" s="261">
        <f t="shared" ref="DL28:DR28" si="115">SUM(DL25/DL26)</f>
        <v>0.88797814207650272</v>
      </c>
      <c r="DM28" s="261">
        <f t="shared" si="115"/>
        <v>0.88760806916426516</v>
      </c>
      <c r="DN28" s="261">
        <f t="shared" si="115"/>
        <v>0.89100817438692093</v>
      </c>
      <c r="DO28" s="261">
        <f t="shared" si="115"/>
        <v>0.88218390804597702</v>
      </c>
      <c r="DP28" s="261">
        <f t="shared" si="115"/>
        <v>0.88141025641025639</v>
      </c>
      <c r="DQ28" s="261">
        <f t="shared" si="115"/>
        <v>0.89772727272727271</v>
      </c>
      <c r="DR28" s="261">
        <f t="shared" si="115"/>
        <v>0.89508196721311473</v>
      </c>
      <c r="DS28" s="261">
        <f t="shared" ref="DS28:FK28" si="116">SUM(DS25/DS26)</f>
        <v>0.89783281733746134</v>
      </c>
      <c r="DT28" s="261">
        <f t="shared" si="116"/>
        <v>0.89757412398921832</v>
      </c>
      <c r="DU28" s="261">
        <f t="shared" si="116"/>
        <v>0.89572192513368987</v>
      </c>
      <c r="DV28" s="354">
        <f t="shared" si="116"/>
        <v>0.89066666666666672</v>
      </c>
      <c r="DW28" s="354">
        <f t="shared" si="116"/>
        <v>0.8970976253298153</v>
      </c>
      <c r="DX28" s="354">
        <f t="shared" si="116"/>
        <v>0.89247311827956988</v>
      </c>
      <c r="DY28" s="354">
        <f t="shared" si="116"/>
        <v>0.89655172413793105</v>
      </c>
      <c r="DZ28" s="354">
        <f t="shared" si="116"/>
        <v>0.89893617021276595</v>
      </c>
      <c r="EA28" s="354">
        <f t="shared" si="116"/>
        <v>0.89729729729729735</v>
      </c>
      <c r="EB28" s="354">
        <f t="shared" si="116"/>
        <v>0.90185676392572944</v>
      </c>
      <c r="EC28" s="354">
        <f t="shared" si="116"/>
        <v>0.90591397849462363</v>
      </c>
      <c r="ED28" s="354">
        <f t="shared" si="116"/>
        <v>0.90566037735849059</v>
      </c>
      <c r="EE28" s="354">
        <f t="shared" si="116"/>
        <v>0.90250696378830086</v>
      </c>
      <c r="EF28" s="354">
        <f t="shared" si="116"/>
        <v>0.90414507772020725</v>
      </c>
      <c r="EG28" s="354">
        <f t="shared" si="116"/>
        <v>0.90765171503957787</v>
      </c>
      <c r="EH28" s="354">
        <f t="shared" si="116"/>
        <v>0.90909090909090906</v>
      </c>
      <c r="EI28" s="354">
        <f t="shared" si="116"/>
        <v>0.91351351351351351</v>
      </c>
      <c r="EJ28" s="354">
        <f t="shared" si="116"/>
        <v>0.91374663072776285</v>
      </c>
      <c r="EK28" s="354">
        <f t="shared" si="116"/>
        <v>0.91351351351351351</v>
      </c>
      <c r="EL28" s="354">
        <f t="shared" si="116"/>
        <v>0.9147286821705426</v>
      </c>
      <c r="EM28" s="354">
        <f t="shared" si="116"/>
        <v>0.91052631578947374</v>
      </c>
      <c r="EN28" s="354">
        <f t="shared" si="116"/>
        <v>0.92225201072386054</v>
      </c>
      <c r="EO28" s="354">
        <f t="shared" si="116"/>
        <v>0.92</v>
      </c>
      <c r="EP28" s="354">
        <f t="shared" si="116"/>
        <v>0.92032967032967028</v>
      </c>
      <c r="EQ28" s="354">
        <f t="shared" si="116"/>
        <v>0.92329545454545459</v>
      </c>
      <c r="ER28" s="354">
        <f t="shared" si="116"/>
        <v>0.93908629441624369</v>
      </c>
      <c r="ES28" s="354">
        <f t="shared" si="116"/>
        <v>0.93036211699164351</v>
      </c>
      <c r="ET28" s="354">
        <f t="shared" si="116"/>
        <v>0.93963254593175849</v>
      </c>
      <c r="EU28" s="354">
        <f t="shared" si="116"/>
        <v>0.94164456233421756</v>
      </c>
      <c r="EV28" s="354">
        <f t="shared" si="116"/>
        <v>0.93633952254641906</v>
      </c>
      <c r="EW28" s="354">
        <f t="shared" si="116"/>
        <v>0.94255874673629247</v>
      </c>
      <c r="EX28" s="354">
        <f t="shared" si="116"/>
        <v>0.94148936170212771</v>
      </c>
      <c r="EY28" s="354">
        <f t="shared" si="116"/>
        <v>0.94086021505376349</v>
      </c>
      <c r="EZ28" s="354">
        <f t="shared" si="116"/>
        <v>0.94179894179894175</v>
      </c>
      <c r="FA28" s="354">
        <f t="shared" si="116"/>
        <v>0.94148936170212771</v>
      </c>
      <c r="FB28" s="354">
        <f t="shared" si="116"/>
        <v>0.93733681462140994</v>
      </c>
      <c r="FC28" s="354">
        <f t="shared" si="116"/>
        <v>0.93931398416886547</v>
      </c>
      <c r="FD28" s="354">
        <f t="shared" si="116"/>
        <v>0.94818652849740936</v>
      </c>
      <c r="FE28" s="354">
        <f t="shared" si="116"/>
        <v>0.95348837209302328</v>
      </c>
      <c r="FF28" s="354">
        <f t="shared" si="116"/>
        <v>0.95707070707070707</v>
      </c>
      <c r="FG28" s="354">
        <f t="shared" si="116"/>
        <v>0.95685279187817263</v>
      </c>
      <c r="FH28" s="354">
        <f t="shared" si="116"/>
        <v>0.95823095823095827</v>
      </c>
      <c r="FI28" s="354">
        <f t="shared" si="116"/>
        <v>0.96091954022988502</v>
      </c>
      <c r="FJ28" s="354">
        <f t="shared" si="116"/>
        <v>0.960093896713615</v>
      </c>
      <c r="FK28" s="354">
        <f t="shared" si="116"/>
        <v>0.96171171171171166</v>
      </c>
    </row>
    <row r="29" spans="2:167" ht="12.75" hidden="1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67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67" ht="12.75" customHeight="1" x14ac:dyDescent="0.25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</row>
    <row r="32" spans="2:167" ht="12.75" customHeight="1" thickBot="1" x14ac:dyDescent="0.3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112">
        <v>7315</v>
      </c>
      <c r="FG32" s="112">
        <v>7318</v>
      </c>
      <c r="FH32" s="112">
        <v>7310</v>
      </c>
      <c r="FI32" s="551">
        <v>7311</v>
      </c>
      <c r="FJ32" s="551">
        <v>7314</v>
      </c>
      <c r="FK32" s="551">
        <v>7350</v>
      </c>
    </row>
    <row r="33" spans="2:170" ht="12.75" customHeight="1" thickTop="1" x14ac:dyDescent="0.25">
      <c r="B33" s="3" t="s">
        <v>9</v>
      </c>
      <c r="C33" s="176">
        <f t="shared" ref="C33:Q33" si="117">SUM(C31:C32)</f>
        <v>24160</v>
      </c>
      <c r="D33" s="8">
        <f t="shared" si="117"/>
        <v>24656</v>
      </c>
      <c r="E33" s="8">
        <f t="shared" si="117"/>
        <v>24791</v>
      </c>
      <c r="F33" s="8">
        <f t="shared" si="117"/>
        <v>24678</v>
      </c>
      <c r="G33" s="8">
        <f t="shared" si="117"/>
        <v>24675</v>
      </c>
      <c r="H33" s="8">
        <f t="shared" si="117"/>
        <v>24659</v>
      </c>
      <c r="I33" s="8">
        <f t="shared" si="117"/>
        <v>24753</v>
      </c>
      <c r="J33" s="8">
        <f t="shared" si="117"/>
        <v>24838</v>
      </c>
      <c r="K33" s="8">
        <f t="shared" si="117"/>
        <v>24727</v>
      </c>
      <c r="L33" s="8">
        <f t="shared" si="117"/>
        <v>471</v>
      </c>
      <c r="M33" s="8">
        <f t="shared" si="117"/>
        <v>443</v>
      </c>
      <c r="N33" s="10">
        <f t="shared" si="117"/>
        <v>404</v>
      </c>
      <c r="O33" s="176">
        <f t="shared" si="117"/>
        <v>24706</v>
      </c>
      <c r="P33" s="8">
        <f t="shared" si="117"/>
        <v>21861</v>
      </c>
      <c r="Q33" s="8">
        <f t="shared" si="117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18">SUM(AA31:AA32)</f>
        <v>21360</v>
      </c>
      <c r="AB33" s="8">
        <f t="shared" si="118"/>
        <v>20285</v>
      </c>
      <c r="AC33" s="8">
        <f t="shared" si="118"/>
        <v>22904</v>
      </c>
      <c r="AD33" s="8">
        <f t="shared" si="118"/>
        <v>20236</v>
      </c>
      <c r="AE33" s="8">
        <f t="shared" si="118"/>
        <v>19063</v>
      </c>
      <c r="AF33" s="8">
        <f t="shared" si="118"/>
        <v>20882</v>
      </c>
      <c r="AG33" s="8">
        <f t="shared" ref="AG33:AL33" si="119">SUM(AG31:AG32)</f>
        <v>19519</v>
      </c>
      <c r="AH33" s="8">
        <f t="shared" si="119"/>
        <v>20734</v>
      </c>
      <c r="AI33" s="8">
        <f t="shared" si="119"/>
        <v>19294</v>
      </c>
      <c r="AJ33" s="8">
        <f t="shared" si="119"/>
        <v>19141</v>
      </c>
      <c r="AK33" s="8">
        <f t="shared" si="119"/>
        <v>18053</v>
      </c>
      <c r="AL33" s="10">
        <f t="shared" si="119"/>
        <v>17956</v>
      </c>
      <c r="AM33" s="176">
        <f t="shared" ref="AM33:AR33" si="120">SUM(AM31:AM32)</f>
        <v>18817</v>
      </c>
      <c r="AN33" s="8">
        <f t="shared" si="120"/>
        <v>16875</v>
      </c>
      <c r="AO33" s="8">
        <f t="shared" si="120"/>
        <v>18771</v>
      </c>
      <c r="AP33" s="8">
        <f t="shared" si="120"/>
        <v>17750</v>
      </c>
      <c r="AQ33" s="8">
        <f t="shared" si="120"/>
        <v>18226</v>
      </c>
      <c r="AR33" s="8">
        <f t="shared" si="120"/>
        <v>18480</v>
      </c>
      <c r="AS33" s="8">
        <f t="shared" ref="AS33:AX33" si="121">SUM(AS31:AS32)</f>
        <v>17429</v>
      </c>
      <c r="AT33" s="8">
        <f t="shared" si="121"/>
        <v>20025</v>
      </c>
      <c r="AU33" s="8">
        <f t="shared" si="121"/>
        <v>18090</v>
      </c>
      <c r="AV33" s="8">
        <f t="shared" si="121"/>
        <v>18007</v>
      </c>
      <c r="AW33" s="8">
        <f t="shared" si="121"/>
        <v>17022</v>
      </c>
      <c r="AX33" s="10">
        <f t="shared" si="121"/>
        <v>16970</v>
      </c>
      <c r="AY33" s="176">
        <f t="shared" ref="AY33:BJ33" si="122">SUM(AY31:AY32)</f>
        <v>17705</v>
      </c>
      <c r="AZ33" s="8">
        <f t="shared" si="122"/>
        <v>16732</v>
      </c>
      <c r="BA33" s="8">
        <f t="shared" si="122"/>
        <v>19259</v>
      </c>
      <c r="BB33" s="8">
        <f t="shared" si="122"/>
        <v>16482</v>
      </c>
      <c r="BC33" s="8">
        <f t="shared" si="122"/>
        <v>18060</v>
      </c>
      <c r="BD33" s="8">
        <f t="shared" si="122"/>
        <v>17850</v>
      </c>
      <c r="BE33" s="8">
        <f t="shared" si="122"/>
        <v>16063</v>
      </c>
      <c r="BF33" s="8">
        <f t="shared" si="122"/>
        <v>18355</v>
      </c>
      <c r="BG33" s="8">
        <f t="shared" si="122"/>
        <v>15647</v>
      </c>
      <c r="BH33" s="8">
        <f t="shared" si="122"/>
        <v>17264</v>
      </c>
      <c r="BI33" s="8">
        <f t="shared" si="122"/>
        <v>15534</v>
      </c>
      <c r="BJ33" s="10">
        <f t="shared" si="122"/>
        <v>14654</v>
      </c>
      <c r="BK33" s="176">
        <f t="shared" ref="BK33:BP33" si="123">SUM(BK31:BK32)</f>
        <v>16383</v>
      </c>
      <c r="BL33" s="8">
        <f t="shared" si="123"/>
        <v>15384</v>
      </c>
      <c r="BM33" s="8">
        <f t="shared" si="123"/>
        <v>16911</v>
      </c>
      <c r="BN33" s="8">
        <f t="shared" si="123"/>
        <v>15278</v>
      </c>
      <c r="BO33" s="8">
        <f t="shared" si="123"/>
        <v>16747</v>
      </c>
      <c r="BP33" s="8">
        <f t="shared" si="123"/>
        <v>15909</v>
      </c>
      <c r="BQ33" s="8">
        <f t="shared" ref="BQ33:CB33" si="124">SUM(BQ31:BQ32)</f>
        <v>15886</v>
      </c>
      <c r="BR33" s="8">
        <f t="shared" si="124"/>
        <v>17426</v>
      </c>
      <c r="BS33" s="8">
        <f t="shared" si="124"/>
        <v>14257</v>
      </c>
      <c r="BT33" s="8">
        <f t="shared" si="124"/>
        <v>15814</v>
      </c>
      <c r="BU33" s="8">
        <f t="shared" si="124"/>
        <v>15804</v>
      </c>
      <c r="BV33" s="10">
        <f t="shared" si="124"/>
        <v>15746</v>
      </c>
      <c r="BW33" s="176">
        <f t="shared" si="124"/>
        <v>15755</v>
      </c>
      <c r="BX33" s="8">
        <f t="shared" si="124"/>
        <v>15665</v>
      </c>
      <c r="BY33" s="8">
        <f t="shared" si="124"/>
        <v>15625</v>
      </c>
      <c r="BZ33" s="8">
        <f t="shared" si="124"/>
        <v>15615</v>
      </c>
      <c r="CA33" s="8">
        <f t="shared" si="124"/>
        <v>15751</v>
      </c>
      <c r="CB33" s="8">
        <f t="shared" si="124"/>
        <v>15466</v>
      </c>
      <c r="CC33" s="8">
        <f t="shared" ref="CC33:DK33" si="125">SUM(CC31:CC32)</f>
        <v>15280</v>
      </c>
      <c r="CD33" s="8">
        <f t="shared" si="125"/>
        <v>15240</v>
      </c>
      <c r="CE33" s="8">
        <f t="shared" si="125"/>
        <v>15139</v>
      </c>
      <c r="CF33" s="8">
        <f t="shared" si="125"/>
        <v>15036</v>
      </c>
      <c r="CG33" s="8">
        <f t="shared" si="125"/>
        <v>15141</v>
      </c>
      <c r="CH33" s="9">
        <f t="shared" si="125"/>
        <v>15174</v>
      </c>
      <c r="CI33" s="106">
        <f t="shared" si="125"/>
        <v>14856</v>
      </c>
      <c r="CJ33" s="94">
        <f t="shared" si="125"/>
        <v>14774</v>
      </c>
      <c r="CK33" s="94">
        <f t="shared" si="125"/>
        <v>14743</v>
      </c>
      <c r="CL33" s="94">
        <f t="shared" si="125"/>
        <v>14674</v>
      </c>
      <c r="CM33" s="94">
        <f t="shared" si="125"/>
        <v>14610</v>
      </c>
      <c r="CN33" s="94">
        <f t="shared" si="125"/>
        <v>14516</v>
      </c>
      <c r="CO33" s="94">
        <f t="shared" si="125"/>
        <v>14484</v>
      </c>
      <c r="CP33" s="94">
        <f t="shared" si="125"/>
        <v>14432</v>
      </c>
      <c r="CQ33" s="94">
        <f t="shared" si="125"/>
        <v>14444</v>
      </c>
      <c r="CR33" s="94">
        <f t="shared" si="125"/>
        <v>14380</v>
      </c>
      <c r="CS33" s="94">
        <f t="shared" si="125"/>
        <v>14296</v>
      </c>
      <c r="CT33" s="107">
        <f t="shared" si="125"/>
        <v>14259</v>
      </c>
      <c r="CU33" s="95">
        <f t="shared" si="125"/>
        <v>12794</v>
      </c>
      <c r="CV33" s="95">
        <f t="shared" si="125"/>
        <v>14148</v>
      </c>
      <c r="CW33" s="95">
        <f t="shared" si="125"/>
        <v>14062</v>
      </c>
      <c r="CX33" s="95">
        <f t="shared" si="125"/>
        <v>14026</v>
      </c>
      <c r="CY33" s="95">
        <f t="shared" si="125"/>
        <v>13964</v>
      </c>
      <c r="CZ33" s="95">
        <f t="shared" si="125"/>
        <v>13945</v>
      </c>
      <c r="DA33" s="95">
        <f t="shared" si="125"/>
        <v>13893</v>
      </c>
      <c r="DB33" s="95">
        <f t="shared" si="125"/>
        <v>13168</v>
      </c>
      <c r="DC33" s="95">
        <f t="shared" si="125"/>
        <v>13827</v>
      </c>
      <c r="DD33" s="95">
        <f t="shared" si="125"/>
        <v>13138</v>
      </c>
      <c r="DE33" s="95">
        <f t="shared" si="125"/>
        <v>13112</v>
      </c>
      <c r="DF33" s="107">
        <f t="shared" si="125"/>
        <v>13597</v>
      </c>
      <c r="DG33" s="95">
        <f t="shared" si="125"/>
        <v>12268</v>
      </c>
      <c r="DH33" s="95">
        <f t="shared" si="125"/>
        <v>13598</v>
      </c>
      <c r="DI33" s="95">
        <f t="shared" si="125"/>
        <v>13580</v>
      </c>
      <c r="DJ33" s="95">
        <f t="shared" si="125"/>
        <v>12844</v>
      </c>
      <c r="DK33" s="95">
        <f t="shared" si="125"/>
        <v>12127</v>
      </c>
      <c r="DL33" s="95">
        <f t="shared" ref="DL33:DR33" si="126">SUM(DL31:DL32)</f>
        <v>13520</v>
      </c>
      <c r="DM33" s="95">
        <f t="shared" si="126"/>
        <v>12741</v>
      </c>
      <c r="DN33" s="95">
        <f t="shared" si="126"/>
        <v>13431</v>
      </c>
      <c r="DO33" s="95">
        <f t="shared" si="126"/>
        <v>12684</v>
      </c>
      <c r="DP33" s="95">
        <f t="shared" si="126"/>
        <v>12618</v>
      </c>
      <c r="DQ33" s="95">
        <f t="shared" si="126"/>
        <v>13411</v>
      </c>
      <c r="DR33" s="95">
        <f t="shared" si="126"/>
        <v>11860</v>
      </c>
      <c r="DS33" s="95">
        <f t="shared" ref="DS33:FK33" si="127">SUM(DS31:DS32)</f>
        <v>11560</v>
      </c>
      <c r="DT33" s="95">
        <f t="shared" si="127"/>
        <v>12579</v>
      </c>
      <c r="DU33" s="95">
        <f t="shared" si="127"/>
        <v>13154</v>
      </c>
      <c r="DV33" s="355">
        <f t="shared" si="127"/>
        <v>13080</v>
      </c>
      <c r="DW33" s="355">
        <f t="shared" si="127"/>
        <v>13071</v>
      </c>
      <c r="DX33" s="355">
        <f t="shared" si="127"/>
        <v>12987</v>
      </c>
      <c r="DY33" s="355">
        <f t="shared" si="127"/>
        <v>13029</v>
      </c>
      <c r="DZ33" s="355">
        <f t="shared" si="127"/>
        <v>13006</v>
      </c>
      <c r="EA33" s="355">
        <f t="shared" si="127"/>
        <v>12966</v>
      </c>
      <c r="EB33" s="355">
        <f t="shared" si="127"/>
        <v>12916</v>
      </c>
      <c r="EC33" s="355">
        <f t="shared" si="127"/>
        <v>12911</v>
      </c>
      <c r="ED33" s="355">
        <f t="shared" si="127"/>
        <v>12862</v>
      </c>
      <c r="EE33" s="355">
        <f t="shared" si="127"/>
        <v>12885</v>
      </c>
      <c r="EF33" s="355">
        <f t="shared" si="127"/>
        <v>12766</v>
      </c>
      <c r="EG33" s="355">
        <f t="shared" si="127"/>
        <v>12767</v>
      </c>
      <c r="EH33" s="355">
        <f t="shared" si="127"/>
        <v>12765</v>
      </c>
      <c r="EI33" s="355">
        <f t="shared" si="127"/>
        <v>12732</v>
      </c>
      <c r="EJ33" s="355">
        <f t="shared" si="127"/>
        <v>12688</v>
      </c>
      <c r="EK33" s="355">
        <f t="shared" si="127"/>
        <v>12601</v>
      </c>
      <c r="EL33" s="355">
        <f t="shared" si="127"/>
        <v>12587</v>
      </c>
      <c r="EM33" s="355">
        <f t="shared" si="127"/>
        <v>12556</v>
      </c>
      <c r="EN33" s="355">
        <f t="shared" si="127"/>
        <v>12643</v>
      </c>
      <c r="EO33" s="355">
        <f t="shared" si="127"/>
        <v>12496</v>
      </c>
      <c r="EP33" s="355">
        <f t="shared" si="127"/>
        <v>12418</v>
      </c>
      <c r="EQ33" s="355">
        <f t="shared" si="127"/>
        <v>11850</v>
      </c>
      <c r="ER33" s="355">
        <f t="shared" si="127"/>
        <v>11961</v>
      </c>
      <c r="ES33" s="355">
        <f t="shared" si="127"/>
        <v>11709</v>
      </c>
      <c r="ET33" s="355">
        <f t="shared" si="127"/>
        <v>12353</v>
      </c>
      <c r="EU33" s="355">
        <f t="shared" si="127"/>
        <v>12340</v>
      </c>
      <c r="EV33" s="355">
        <f t="shared" si="127"/>
        <v>12345</v>
      </c>
      <c r="EW33" s="355">
        <f t="shared" si="127"/>
        <v>12242</v>
      </c>
      <c r="EX33" s="355">
        <f t="shared" si="127"/>
        <v>12233</v>
      </c>
      <c r="EY33" s="355">
        <f t="shared" si="127"/>
        <v>12140</v>
      </c>
      <c r="EZ33" s="355">
        <f t="shared" si="127"/>
        <v>12176</v>
      </c>
      <c r="FA33" s="355">
        <f t="shared" si="127"/>
        <v>12143</v>
      </c>
      <c r="FB33" s="355">
        <f t="shared" si="127"/>
        <v>12105</v>
      </c>
      <c r="FC33" s="355">
        <f t="shared" si="127"/>
        <v>12064</v>
      </c>
      <c r="FD33" s="355">
        <f t="shared" si="127"/>
        <v>12051</v>
      </c>
      <c r="FE33" s="355">
        <f t="shared" si="127"/>
        <v>11993</v>
      </c>
      <c r="FF33" s="355">
        <f t="shared" si="127"/>
        <v>12037</v>
      </c>
      <c r="FG33" s="355">
        <f t="shared" si="127"/>
        <v>12028</v>
      </c>
      <c r="FH33" s="355">
        <f t="shared" si="127"/>
        <v>11985</v>
      </c>
      <c r="FI33" s="355">
        <f t="shared" si="127"/>
        <v>11964</v>
      </c>
      <c r="FJ33" s="355">
        <f t="shared" si="127"/>
        <v>11918</v>
      </c>
      <c r="FK33" s="355">
        <f t="shared" si="127"/>
        <v>11885</v>
      </c>
    </row>
    <row r="34" spans="2:170" ht="12.75" customHeight="1" x14ac:dyDescent="0.25">
      <c r="B34" s="3" t="s">
        <v>10</v>
      </c>
      <c r="C34" s="177">
        <f t="shared" ref="C34:Q34" si="128">SUM(C31)/C33</f>
        <v>0.98965231788079466</v>
      </c>
      <c r="D34" s="14">
        <f t="shared" si="128"/>
        <v>0.98503406878650224</v>
      </c>
      <c r="E34" s="14">
        <f t="shared" si="128"/>
        <v>0.97837925053446817</v>
      </c>
      <c r="F34" s="14">
        <f t="shared" si="128"/>
        <v>0.97637571926412192</v>
      </c>
      <c r="G34" s="14">
        <f t="shared" si="128"/>
        <v>0.97414387031408312</v>
      </c>
      <c r="H34" s="14">
        <f t="shared" si="128"/>
        <v>0.97339713694797037</v>
      </c>
      <c r="I34" s="14">
        <f t="shared" si="128"/>
        <v>0.97046822607360728</v>
      </c>
      <c r="J34" s="14">
        <f t="shared" si="128"/>
        <v>0.96428859006361223</v>
      </c>
      <c r="K34" s="14">
        <f t="shared" si="128"/>
        <v>0.96198487483317829</v>
      </c>
      <c r="L34" s="14">
        <f t="shared" si="128"/>
        <v>0.89808917197452232</v>
      </c>
      <c r="M34" s="14">
        <f t="shared" si="128"/>
        <v>0.88713318284424381</v>
      </c>
      <c r="N34" s="23">
        <f t="shared" si="128"/>
        <v>0.86633663366336633</v>
      </c>
      <c r="O34" s="177">
        <f t="shared" si="128"/>
        <v>0.94940500283331986</v>
      </c>
      <c r="P34" s="14">
        <f t="shared" si="128"/>
        <v>0.94716618635926997</v>
      </c>
      <c r="Q34" s="14">
        <f t="shared" si="128"/>
        <v>0.94267378757860276</v>
      </c>
      <c r="R34" s="14">
        <f t="shared" ref="R34:W34" si="129">SUM(R31)/R33</f>
        <v>0.942210837096214</v>
      </c>
      <c r="S34" s="14">
        <f t="shared" si="129"/>
        <v>0.93906982860649635</v>
      </c>
      <c r="T34" s="14">
        <f t="shared" si="129"/>
        <v>0.93636242859040786</v>
      </c>
      <c r="U34" s="14">
        <f t="shared" si="129"/>
        <v>0.93451410927180723</v>
      </c>
      <c r="V34" s="14">
        <f t="shared" si="129"/>
        <v>0.9302137232845894</v>
      </c>
      <c r="W34" s="14">
        <f t="shared" si="129"/>
        <v>0.92503165129318143</v>
      </c>
      <c r="X34" s="14">
        <f t="shared" ref="X34:AC34" si="130">SUM(X31)/X33</f>
        <v>0.92115961072557795</v>
      </c>
      <c r="Y34" s="14">
        <f t="shared" si="130"/>
        <v>0.92237963415296098</v>
      </c>
      <c r="Z34" s="23">
        <f t="shared" si="130"/>
        <v>0.91520817980840086</v>
      </c>
      <c r="AA34" s="177">
        <f t="shared" si="130"/>
        <v>0.91240636704119848</v>
      </c>
      <c r="AB34" s="14">
        <f t="shared" si="130"/>
        <v>0.90712349026374173</v>
      </c>
      <c r="AC34" s="14">
        <f t="shared" si="130"/>
        <v>0.90717778553964368</v>
      </c>
      <c r="AD34" s="14">
        <f t="shared" ref="AD34:AI34" si="131">SUM(AD31)/AD33</f>
        <v>0.90358766554655068</v>
      </c>
      <c r="AE34" s="14">
        <f t="shared" si="131"/>
        <v>0.90122226302260922</v>
      </c>
      <c r="AF34" s="14">
        <f t="shared" si="131"/>
        <v>0.89804616416052108</v>
      </c>
      <c r="AG34" s="14">
        <f t="shared" si="131"/>
        <v>0.89369332445309702</v>
      </c>
      <c r="AH34" s="14">
        <f t="shared" si="131"/>
        <v>0.88521269412559078</v>
      </c>
      <c r="AI34" s="14">
        <f t="shared" si="131"/>
        <v>0.8846791748730175</v>
      </c>
      <c r="AJ34" s="14">
        <f t="shared" ref="AJ34:AO34" si="132">SUM(AJ31)/AJ33</f>
        <v>0.87163680058513138</v>
      </c>
      <c r="AK34" s="14">
        <f t="shared" si="132"/>
        <v>0.86799977843017784</v>
      </c>
      <c r="AL34" s="23">
        <f t="shared" si="132"/>
        <v>0.86082646469146806</v>
      </c>
      <c r="AM34" s="177">
        <f t="shared" si="132"/>
        <v>0.85635329755008771</v>
      </c>
      <c r="AN34" s="14">
        <f t="shared" si="132"/>
        <v>0.85143703703703699</v>
      </c>
      <c r="AO34" s="14">
        <f t="shared" si="132"/>
        <v>0.846731660540195</v>
      </c>
      <c r="AP34" s="14">
        <f t="shared" ref="AP34:AU34" si="133">SUM(AP31)/AP33</f>
        <v>0.84298591549295776</v>
      </c>
      <c r="AQ34" s="14">
        <f t="shared" si="133"/>
        <v>0.8402831120377483</v>
      </c>
      <c r="AR34" s="14">
        <f t="shared" si="133"/>
        <v>0.83701298701298699</v>
      </c>
      <c r="AS34" s="14">
        <f t="shared" si="133"/>
        <v>0.82850421710941535</v>
      </c>
      <c r="AT34" s="14">
        <f t="shared" si="133"/>
        <v>0.821772784019975</v>
      </c>
      <c r="AU34" s="14">
        <f t="shared" si="133"/>
        <v>0.81713653952459919</v>
      </c>
      <c r="AV34" s="14">
        <f t="shared" ref="AV34:BJ34" si="134">SUM(AV31)/AV33</f>
        <v>0.81001832620647529</v>
      </c>
      <c r="AW34" s="14">
        <f t="shared" si="134"/>
        <v>0.80736693690518158</v>
      </c>
      <c r="AX34" s="23">
        <f t="shared" si="134"/>
        <v>0.80058927519151446</v>
      </c>
      <c r="AY34" s="177">
        <f t="shared" si="134"/>
        <v>0.79768426998023156</v>
      </c>
      <c r="AZ34" s="14">
        <f t="shared" si="134"/>
        <v>0.79237389433420991</v>
      </c>
      <c r="BA34" s="14">
        <f t="shared" si="134"/>
        <v>0.78820291811620546</v>
      </c>
      <c r="BB34" s="14">
        <f t="shared" si="134"/>
        <v>0.77994175464142701</v>
      </c>
      <c r="BC34" s="14">
        <f t="shared" si="134"/>
        <v>0.77142857142857146</v>
      </c>
      <c r="BD34" s="14">
        <f t="shared" si="134"/>
        <v>0.75848739495798323</v>
      </c>
      <c r="BE34" s="14">
        <f t="shared" si="134"/>
        <v>0.75664570752661398</v>
      </c>
      <c r="BF34" s="14">
        <f t="shared" si="134"/>
        <v>0.74165077635521659</v>
      </c>
      <c r="BG34" s="14">
        <f t="shared" si="134"/>
        <v>0.7328561385569119</v>
      </c>
      <c r="BH34" s="14">
        <f t="shared" si="134"/>
        <v>0.72729379054680254</v>
      </c>
      <c r="BI34" s="14">
        <f t="shared" si="134"/>
        <v>0.71816660229174711</v>
      </c>
      <c r="BJ34" s="23">
        <f t="shared" si="134"/>
        <v>0.71721031800191071</v>
      </c>
      <c r="BK34" s="177">
        <f t="shared" ref="BK34:BP34" si="135">SUM(BK31)/BK33</f>
        <v>0.71262894463773419</v>
      </c>
      <c r="BL34" s="14">
        <f t="shared" si="135"/>
        <v>0.70404316172646908</v>
      </c>
      <c r="BM34" s="14">
        <f t="shared" si="135"/>
        <v>0.70250133049494412</v>
      </c>
      <c r="BN34" s="14">
        <f t="shared" si="135"/>
        <v>0.69459353318497186</v>
      </c>
      <c r="BO34" s="14">
        <f t="shared" si="135"/>
        <v>0.6913477040664</v>
      </c>
      <c r="BP34" s="14">
        <f t="shared" si="135"/>
        <v>0.68514677226727005</v>
      </c>
      <c r="BQ34" s="14">
        <f t="shared" ref="BQ34:CB34" si="136">SUM(BQ31)/BQ33</f>
        <v>0.67820722648873222</v>
      </c>
      <c r="BR34" s="14">
        <f t="shared" si="136"/>
        <v>0.67204177665557219</v>
      </c>
      <c r="BS34" s="14">
        <f t="shared" si="136"/>
        <v>0.67349372238198779</v>
      </c>
      <c r="BT34" s="14">
        <f t="shared" si="136"/>
        <v>0.66637156949538379</v>
      </c>
      <c r="BU34" s="14">
        <f t="shared" si="136"/>
        <v>0.66147810680840291</v>
      </c>
      <c r="BV34" s="23">
        <f t="shared" si="136"/>
        <v>0.65877048139209959</v>
      </c>
      <c r="BW34" s="177">
        <f t="shared" si="136"/>
        <v>0.65591875595049187</v>
      </c>
      <c r="BX34" s="14">
        <f t="shared" si="136"/>
        <v>0.65406958187041175</v>
      </c>
      <c r="BY34" s="14">
        <f t="shared" si="136"/>
        <v>0.65267200000000003</v>
      </c>
      <c r="BZ34" s="14">
        <f t="shared" si="136"/>
        <v>0.64956772334293944</v>
      </c>
      <c r="CA34" s="14">
        <f t="shared" si="136"/>
        <v>0.64707002729985397</v>
      </c>
      <c r="CB34" s="14">
        <f t="shared" si="136"/>
        <v>0.63726884779516357</v>
      </c>
      <c r="CC34" s="14">
        <f t="shared" ref="CC34:DK34" si="137">SUM(CC31)/CC33</f>
        <v>0.63350785340314131</v>
      </c>
      <c r="CD34" s="14">
        <f t="shared" si="137"/>
        <v>0.62821522309711286</v>
      </c>
      <c r="CE34" s="14">
        <f t="shared" si="137"/>
        <v>0.62659356628575202</v>
      </c>
      <c r="CF34" s="14">
        <f t="shared" si="137"/>
        <v>0.62443469007714814</v>
      </c>
      <c r="CG34" s="14">
        <f t="shared" si="137"/>
        <v>0.6144904563767255</v>
      </c>
      <c r="CH34" s="23">
        <f t="shared" si="137"/>
        <v>0.60854092526690395</v>
      </c>
      <c r="CI34" s="239">
        <f t="shared" si="137"/>
        <v>0.61806677436725899</v>
      </c>
      <c r="CJ34" s="240">
        <f t="shared" si="137"/>
        <v>0.61364559361039661</v>
      </c>
      <c r="CK34" s="240">
        <f t="shared" si="137"/>
        <v>0.61222274977955637</v>
      </c>
      <c r="CL34" s="240">
        <f t="shared" si="137"/>
        <v>0.61217118713370589</v>
      </c>
      <c r="CM34" s="240">
        <f t="shared" si="137"/>
        <v>0.61060917180013685</v>
      </c>
      <c r="CN34" s="240">
        <f t="shared" si="137"/>
        <v>0.60960319647285754</v>
      </c>
      <c r="CO34" s="240">
        <f t="shared" si="137"/>
        <v>0.60604805302402653</v>
      </c>
      <c r="CP34" s="240">
        <f t="shared" si="137"/>
        <v>0.60248059866962311</v>
      </c>
      <c r="CQ34" s="240">
        <f t="shared" si="137"/>
        <v>0.59768762115757412</v>
      </c>
      <c r="CR34" s="240">
        <f t="shared" si="137"/>
        <v>0.59360222531293461</v>
      </c>
      <c r="CS34" s="240">
        <f t="shared" si="137"/>
        <v>0.5891857862339116</v>
      </c>
      <c r="CT34" s="241">
        <f t="shared" si="137"/>
        <v>0.58496388246020059</v>
      </c>
      <c r="CU34" s="240">
        <f t="shared" si="137"/>
        <v>0.58019384086290449</v>
      </c>
      <c r="CV34" s="240">
        <f t="shared" si="137"/>
        <v>0.57852700028272552</v>
      </c>
      <c r="CW34" s="240">
        <f t="shared" si="137"/>
        <v>0.5741715260987057</v>
      </c>
      <c r="CX34" s="240">
        <f t="shared" si="137"/>
        <v>0.57122486810209616</v>
      </c>
      <c r="CY34" s="240">
        <f t="shared" si="137"/>
        <v>0.56831853337152682</v>
      </c>
      <c r="CZ34" s="240">
        <f t="shared" si="137"/>
        <v>0.56514879885263536</v>
      </c>
      <c r="DA34" s="240">
        <f t="shared" si="137"/>
        <v>0.56064204995321387</v>
      </c>
      <c r="DB34" s="240">
        <f t="shared" si="137"/>
        <v>0.55642466585662209</v>
      </c>
      <c r="DC34" s="240">
        <f t="shared" si="137"/>
        <v>0.55666449699862586</v>
      </c>
      <c r="DD34" s="240">
        <f t="shared" si="137"/>
        <v>0.55198660374486219</v>
      </c>
      <c r="DE34" s="240">
        <f t="shared" si="137"/>
        <v>0.5436241610738255</v>
      </c>
      <c r="DF34" s="241">
        <f t="shared" si="137"/>
        <v>0.53967787011840851</v>
      </c>
      <c r="DG34" s="240">
        <f t="shared" si="137"/>
        <v>0.53342028040430389</v>
      </c>
      <c r="DH34" s="240">
        <f t="shared" si="137"/>
        <v>0.5296367112810707</v>
      </c>
      <c r="DI34" s="240">
        <f t="shared" si="137"/>
        <v>0.52628865979381445</v>
      </c>
      <c r="DJ34" s="240">
        <f t="shared" si="137"/>
        <v>0.52071005917159763</v>
      </c>
      <c r="DK34" s="240">
        <f t="shared" si="137"/>
        <v>0.51364723344602947</v>
      </c>
      <c r="DL34" s="240">
        <f t="shared" ref="DL34:DR34" si="138">SUM(DL31)/DL33</f>
        <v>0.5151627218934911</v>
      </c>
      <c r="DM34" s="240">
        <f t="shared" si="138"/>
        <v>0.51094890510948909</v>
      </c>
      <c r="DN34" s="240">
        <f t="shared" si="138"/>
        <v>0.50599359690268786</v>
      </c>
      <c r="DO34" s="240">
        <f t="shared" si="138"/>
        <v>0.50394197414064967</v>
      </c>
      <c r="DP34" s="240">
        <f t="shared" si="138"/>
        <v>0.49786019971469331</v>
      </c>
      <c r="DQ34" s="240">
        <f t="shared" si="138"/>
        <v>0.48855417194840056</v>
      </c>
      <c r="DR34" s="240">
        <f t="shared" si="138"/>
        <v>0.48827993254637436</v>
      </c>
      <c r="DS34" s="240">
        <f t="shared" ref="DS34:FK34" si="139">SUM(DS31)/DS33</f>
        <v>0.48754325259515569</v>
      </c>
      <c r="DT34" s="240">
        <f t="shared" si="139"/>
        <v>0.49081803005008345</v>
      </c>
      <c r="DU34" s="240">
        <f t="shared" si="139"/>
        <v>0.48563174699711115</v>
      </c>
      <c r="DV34" s="356">
        <f t="shared" si="139"/>
        <v>0.48386850152905198</v>
      </c>
      <c r="DW34" s="356">
        <f t="shared" si="139"/>
        <v>0.47984086909953333</v>
      </c>
      <c r="DX34" s="356">
        <f t="shared" si="139"/>
        <v>0.4797104797104797</v>
      </c>
      <c r="DY34" s="356">
        <f t="shared" si="139"/>
        <v>0.47639880267096479</v>
      </c>
      <c r="DZ34" s="356">
        <f t="shared" si="139"/>
        <v>0.47516530831923726</v>
      </c>
      <c r="EA34" s="356">
        <f t="shared" si="139"/>
        <v>0.4705383310195897</v>
      </c>
      <c r="EB34" s="356">
        <f t="shared" si="139"/>
        <v>0.46879838959430165</v>
      </c>
      <c r="EC34" s="356">
        <f t="shared" si="139"/>
        <v>0.46410037952133837</v>
      </c>
      <c r="ED34" s="356">
        <f t="shared" si="139"/>
        <v>0.46182553257658215</v>
      </c>
      <c r="EE34" s="356">
        <f t="shared" si="139"/>
        <v>0.45882809468374081</v>
      </c>
      <c r="EF34" s="356">
        <f t="shared" si="139"/>
        <v>0.45527181576061415</v>
      </c>
      <c r="EG34" s="356">
        <f t="shared" si="139"/>
        <v>0.45139813581890814</v>
      </c>
      <c r="EH34" s="356">
        <f t="shared" si="139"/>
        <v>0.44559341950646297</v>
      </c>
      <c r="EI34" s="356">
        <f t="shared" si="139"/>
        <v>0.44140747722274581</v>
      </c>
      <c r="EJ34" s="356">
        <f t="shared" si="139"/>
        <v>0.43868221941992436</v>
      </c>
      <c r="EK34" s="356">
        <f t="shared" si="139"/>
        <v>0.43774303626696293</v>
      </c>
      <c r="EL34" s="356">
        <f t="shared" si="139"/>
        <v>0.43616429649638516</v>
      </c>
      <c r="EM34" s="356">
        <f t="shared" si="139"/>
        <v>0.4315068493150685</v>
      </c>
      <c r="EN34" s="356">
        <f t="shared" si="139"/>
        <v>0.42695562762002687</v>
      </c>
      <c r="EO34" s="356">
        <f t="shared" si="139"/>
        <v>0.42845710627400768</v>
      </c>
      <c r="EP34" s="356">
        <f t="shared" si="139"/>
        <v>0.42486712836205509</v>
      </c>
      <c r="EQ34" s="356">
        <f t="shared" si="139"/>
        <v>0.42042194092827007</v>
      </c>
      <c r="ER34" s="356">
        <f t="shared" si="139"/>
        <v>0.42663656884875845</v>
      </c>
      <c r="ES34" s="356">
        <f t="shared" si="139"/>
        <v>0.41831070117004016</v>
      </c>
      <c r="ET34" s="356">
        <f t="shared" si="139"/>
        <v>0.41512183275317738</v>
      </c>
      <c r="EU34" s="356">
        <f t="shared" si="139"/>
        <v>0.41256077795786061</v>
      </c>
      <c r="EV34" s="356">
        <f t="shared" si="139"/>
        <v>0.40996354799513973</v>
      </c>
      <c r="EW34" s="356">
        <f t="shared" si="139"/>
        <v>0.41006371507923539</v>
      </c>
      <c r="EX34" s="356">
        <f t="shared" si="139"/>
        <v>0.40693206899370554</v>
      </c>
      <c r="EY34" s="356">
        <f t="shared" si="139"/>
        <v>0.40675453047775945</v>
      </c>
      <c r="EZ34" s="356">
        <f t="shared" si="139"/>
        <v>0.40374507227332457</v>
      </c>
      <c r="FA34" s="356">
        <f t="shared" si="139"/>
        <v>0.40278349666474511</v>
      </c>
      <c r="FB34" s="356">
        <f t="shared" si="139"/>
        <v>0.39991738950846756</v>
      </c>
      <c r="FC34" s="356">
        <f t="shared" si="139"/>
        <v>0.39937002652519893</v>
      </c>
      <c r="FD34" s="356">
        <f t="shared" si="139"/>
        <v>0.39863911708571903</v>
      </c>
      <c r="FE34" s="356">
        <f t="shared" si="139"/>
        <v>0.39631451680146751</v>
      </c>
      <c r="FF34" s="356">
        <f t="shared" si="139"/>
        <v>0.39229043781673173</v>
      </c>
      <c r="FG34" s="356">
        <f t="shared" si="139"/>
        <v>0.39158629863651478</v>
      </c>
      <c r="FH34" s="356">
        <f t="shared" si="139"/>
        <v>0.39007092198581561</v>
      </c>
      <c r="FI34" s="356">
        <f t="shared" si="139"/>
        <v>0.38891675025075223</v>
      </c>
      <c r="FJ34" s="356">
        <f t="shared" si="139"/>
        <v>0.38630642725289477</v>
      </c>
      <c r="FK34" s="356">
        <f t="shared" si="139"/>
        <v>0.38157341186369376</v>
      </c>
    </row>
    <row r="35" spans="2:170" ht="12.75" customHeight="1" thickBot="1" x14ac:dyDescent="0.3">
      <c r="B35" s="4" t="s">
        <v>11</v>
      </c>
      <c r="C35" s="178">
        <f t="shared" ref="C35:Q35" si="140">SUM(C32/C33)</f>
        <v>1.0347682119205299E-2</v>
      </c>
      <c r="D35" s="15">
        <f t="shared" si="140"/>
        <v>1.4965931213497728E-2</v>
      </c>
      <c r="E35" s="15">
        <f t="shared" si="140"/>
        <v>2.1620749465531847E-2</v>
      </c>
      <c r="F35" s="15">
        <f t="shared" si="140"/>
        <v>2.3624280735878109E-2</v>
      </c>
      <c r="G35" s="15">
        <f t="shared" si="140"/>
        <v>2.5856129685916919E-2</v>
      </c>
      <c r="H35" s="15">
        <f t="shared" si="140"/>
        <v>2.6602863052029684E-2</v>
      </c>
      <c r="I35" s="15">
        <f t="shared" si="140"/>
        <v>2.9531773926392762E-2</v>
      </c>
      <c r="J35" s="15">
        <f t="shared" si="140"/>
        <v>3.5711409936387793E-2</v>
      </c>
      <c r="K35" s="15">
        <f t="shared" si="140"/>
        <v>3.8015125166821692E-2</v>
      </c>
      <c r="L35" s="15">
        <f t="shared" si="140"/>
        <v>0.10191082802547771</v>
      </c>
      <c r="M35" s="15">
        <f t="shared" si="140"/>
        <v>0.11286681715575621</v>
      </c>
      <c r="N35" s="24">
        <f t="shared" si="140"/>
        <v>0.13366336633663367</v>
      </c>
      <c r="O35" s="178">
        <f t="shared" si="140"/>
        <v>5.0594997166680158E-2</v>
      </c>
      <c r="P35" s="15">
        <f t="shared" si="140"/>
        <v>5.2833813640730067E-2</v>
      </c>
      <c r="Q35" s="15">
        <f t="shared" si="140"/>
        <v>5.7326212421397189E-2</v>
      </c>
      <c r="R35" s="15">
        <f t="shared" ref="R35:W35" si="141">SUM(R32/R33)</f>
        <v>5.7789162903786037E-2</v>
      </c>
      <c r="S35" s="15">
        <f t="shared" si="141"/>
        <v>6.0930171393503707E-2</v>
      </c>
      <c r="T35" s="15">
        <f t="shared" si="141"/>
        <v>6.3637571409592142E-2</v>
      </c>
      <c r="U35" s="15">
        <f t="shared" si="141"/>
        <v>6.5485890728192817E-2</v>
      </c>
      <c r="V35" s="15">
        <f t="shared" si="141"/>
        <v>6.9786276715410572E-2</v>
      </c>
      <c r="W35" s="15">
        <f t="shared" si="141"/>
        <v>7.4968348706818594E-2</v>
      </c>
      <c r="X35" s="15">
        <f t="shared" ref="X35:AC35" si="142">SUM(X32/X33)</f>
        <v>7.8840389274422037E-2</v>
      </c>
      <c r="Y35" s="15">
        <f t="shared" si="142"/>
        <v>7.7620365847039033E-2</v>
      </c>
      <c r="Z35" s="24">
        <f t="shared" si="142"/>
        <v>8.4791820191599115E-2</v>
      </c>
      <c r="AA35" s="178">
        <f t="shared" si="142"/>
        <v>8.7593632958801501E-2</v>
      </c>
      <c r="AB35" s="15">
        <f t="shared" si="142"/>
        <v>9.2876509736258314E-2</v>
      </c>
      <c r="AC35" s="15">
        <f t="shared" si="142"/>
        <v>9.2822214460356267E-2</v>
      </c>
      <c r="AD35" s="15">
        <f t="shared" ref="AD35:AI35" si="143">SUM(AD32/AD33)</f>
        <v>9.6412334453449294E-2</v>
      </c>
      <c r="AE35" s="15">
        <f t="shared" si="143"/>
        <v>9.8777736977390757E-2</v>
      </c>
      <c r="AF35" s="15">
        <f t="shared" si="143"/>
        <v>0.10195383583947898</v>
      </c>
      <c r="AG35" s="15">
        <f t="shared" si="143"/>
        <v>0.10630667554690301</v>
      </c>
      <c r="AH35" s="15">
        <f t="shared" si="143"/>
        <v>0.11478730587440918</v>
      </c>
      <c r="AI35" s="15">
        <f t="shared" si="143"/>
        <v>0.11532082512698248</v>
      </c>
      <c r="AJ35" s="15">
        <f t="shared" ref="AJ35:AO35" si="144">SUM(AJ32/AJ33)</f>
        <v>0.1283631994148686</v>
      </c>
      <c r="AK35" s="15">
        <f t="shared" si="144"/>
        <v>0.13200022156982219</v>
      </c>
      <c r="AL35" s="24">
        <f t="shared" si="144"/>
        <v>0.13917353530853196</v>
      </c>
      <c r="AM35" s="178">
        <f t="shared" si="144"/>
        <v>0.14364670244991232</v>
      </c>
      <c r="AN35" s="15">
        <f t="shared" si="144"/>
        <v>0.14856296296296295</v>
      </c>
      <c r="AO35" s="15">
        <f t="shared" si="144"/>
        <v>0.15326833945980503</v>
      </c>
      <c r="AP35" s="15">
        <f t="shared" ref="AP35:AU35" si="145">SUM(AP32/AP33)</f>
        <v>0.15701408450704224</v>
      </c>
      <c r="AQ35" s="15">
        <f t="shared" si="145"/>
        <v>0.15971688796225172</v>
      </c>
      <c r="AR35" s="15">
        <f t="shared" si="145"/>
        <v>0.16298701298701299</v>
      </c>
      <c r="AS35" s="15">
        <f t="shared" si="145"/>
        <v>0.17149578289058465</v>
      </c>
      <c r="AT35" s="15">
        <f t="shared" si="145"/>
        <v>0.17822721598002497</v>
      </c>
      <c r="AU35" s="15">
        <f t="shared" si="145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46">SUM(AY32/AY33)</f>
        <v>0.20231573001976844</v>
      </c>
      <c r="AZ35" s="15">
        <f t="shared" si="146"/>
        <v>0.20762610566579009</v>
      </c>
      <c r="BA35" s="15">
        <f t="shared" si="146"/>
        <v>0.21179708188379459</v>
      </c>
      <c r="BB35" s="15">
        <f t="shared" si="146"/>
        <v>0.22005824535857299</v>
      </c>
      <c r="BC35" s="15">
        <f t="shared" si="146"/>
        <v>0.22857142857142856</v>
      </c>
      <c r="BD35" s="15">
        <f t="shared" si="146"/>
        <v>0.2415126050420168</v>
      </c>
      <c r="BE35" s="15">
        <f t="shared" si="146"/>
        <v>0.24335429247338605</v>
      </c>
      <c r="BF35" s="15">
        <f t="shared" si="146"/>
        <v>0.25834922364478341</v>
      </c>
      <c r="BG35" s="15">
        <f t="shared" si="146"/>
        <v>0.2671438614430881</v>
      </c>
      <c r="BH35" s="15">
        <f t="shared" ref="BH35:BM35" si="147">SUM(BH32/BH33)</f>
        <v>0.2727062094531974</v>
      </c>
      <c r="BI35" s="15">
        <f t="shared" si="147"/>
        <v>0.28183339770825289</v>
      </c>
      <c r="BJ35" s="24">
        <f t="shared" si="147"/>
        <v>0.28278968199808924</v>
      </c>
      <c r="BK35" s="178">
        <f t="shared" si="147"/>
        <v>0.28737105536226576</v>
      </c>
      <c r="BL35" s="15">
        <f t="shared" si="147"/>
        <v>0.29595683827353092</v>
      </c>
      <c r="BM35" s="15">
        <f t="shared" si="147"/>
        <v>0.29749866950505588</v>
      </c>
      <c r="BN35" s="15">
        <f t="shared" ref="BN35:BS35" si="148">SUM(BN32/BN33)</f>
        <v>0.30540646681502814</v>
      </c>
      <c r="BO35" s="15">
        <f t="shared" si="148"/>
        <v>0.30865229593360005</v>
      </c>
      <c r="BP35" s="15">
        <f t="shared" si="148"/>
        <v>0.31485322773272989</v>
      </c>
      <c r="BQ35" s="15">
        <f t="shared" si="148"/>
        <v>0.32179277351126778</v>
      </c>
      <c r="BR35" s="15">
        <f t="shared" si="148"/>
        <v>0.32795822334442787</v>
      </c>
      <c r="BS35" s="15">
        <f t="shared" si="148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49">SUM(BW32/BW33)</f>
        <v>0.34408124404950807</v>
      </c>
      <c r="BX35" s="15">
        <f t="shared" si="149"/>
        <v>0.34593041812958825</v>
      </c>
      <c r="BY35" s="15">
        <f t="shared" si="149"/>
        <v>0.34732800000000003</v>
      </c>
      <c r="BZ35" s="15">
        <f t="shared" si="149"/>
        <v>0.3504322766570605</v>
      </c>
      <c r="CA35" s="15">
        <f t="shared" si="149"/>
        <v>0.35292997270014603</v>
      </c>
      <c r="CB35" s="15">
        <f t="shared" si="149"/>
        <v>0.36273115220483643</v>
      </c>
      <c r="CC35" s="15">
        <f t="shared" ref="CC35:DK35" si="150">SUM(CC32/CC33)</f>
        <v>0.36649214659685864</v>
      </c>
      <c r="CD35" s="15">
        <f t="shared" si="150"/>
        <v>0.37178477690288714</v>
      </c>
      <c r="CE35" s="15">
        <f t="shared" si="150"/>
        <v>0.37340643371424798</v>
      </c>
      <c r="CF35" s="15">
        <f t="shared" si="150"/>
        <v>0.37556530992285181</v>
      </c>
      <c r="CG35" s="15">
        <f t="shared" si="150"/>
        <v>0.38550954362327455</v>
      </c>
      <c r="CH35" s="24">
        <f t="shared" si="150"/>
        <v>0.3914590747330961</v>
      </c>
      <c r="CI35" s="244">
        <f t="shared" si="150"/>
        <v>0.38193322563274096</v>
      </c>
      <c r="CJ35" s="245">
        <f t="shared" si="150"/>
        <v>0.38635440638960333</v>
      </c>
      <c r="CK35" s="245">
        <f t="shared" si="150"/>
        <v>0.38777725022044363</v>
      </c>
      <c r="CL35" s="245">
        <f t="shared" si="150"/>
        <v>0.38782881286629411</v>
      </c>
      <c r="CM35" s="245">
        <f t="shared" si="150"/>
        <v>0.38939082819986309</v>
      </c>
      <c r="CN35" s="245">
        <f t="shared" si="150"/>
        <v>0.39039680352714246</v>
      </c>
      <c r="CO35" s="245">
        <f t="shared" si="150"/>
        <v>0.39395194697597347</v>
      </c>
      <c r="CP35" s="245">
        <f t="shared" si="150"/>
        <v>0.39751940133037694</v>
      </c>
      <c r="CQ35" s="245">
        <f t="shared" si="150"/>
        <v>0.40231237884242593</v>
      </c>
      <c r="CR35" s="245">
        <f t="shared" si="150"/>
        <v>0.40639777468706539</v>
      </c>
      <c r="CS35" s="245">
        <f t="shared" si="150"/>
        <v>0.4108142137660884</v>
      </c>
      <c r="CT35" s="246">
        <f t="shared" si="150"/>
        <v>0.41503611753979941</v>
      </c>
      <c r="CU35" s="245">
        <f t="shared" si="150"/>
        <v>0.41980615913709551</v>
      </c>
      <c r="CV35" s="245">
        <f t="shared" si="150"/>
        <v>0.42147299971727453</v>
      </c>
      <c r="CW35" s="245">
        <f t="shared" si="150"/>
        <v>0.42582847390129425</v>
      </c>
      <c r="CX35" s="245">
        <f t="shared" si="150"/>
        <v>0.42877513189790389</v>
      </c>
      <c r="CY35" s="245">
        <f t="shared" si="150"/>
        <v>0.43168146662847323</v>
      </c>
      <c r="CZ35" s="245">
        <f t="shared" si="150"/>
        <v>0.43485120114736464</v>
      </c>
      <c r="DA35" s="245">
        <f t="shared" si="150"/>
        <v>0.43935795004678613</v>
      </c>
      <c r="DB35" s="245">
        <f t="shared" si="150"/>
        <v>0.44357533414337791</v>
      </c>
      <c r="DC35" s="245">
        <f t="shared" si="150"/>
        <v>0.44333550300137414</v>
      </c>
      <c r="DD35" s="245">
        <f t="shared" si="150"/>
        <v>0.44801339625513775</v>
      </c>
      <c r="DE35" s="245">
        <f t="shared" si="150"/>
        <v>0.4563758389261745</v>
      </c>
      <c r="DF35" s="246">
        <f t="shared" si="150"/>
        <v>0.46032212988159155</v>
      </c>
      <c r="DG35" s="245">
        <f t="shared" si="150"/>
        <v>0.46657971959569611</v>
      </c>
      <c r="DH35" s="245">
        <f t="shared" si="150"/>
        <v>0.47036328871892924</v>
      </c>
      <c r="DI35" s="245">
        <f t="shared" si="150"/>
        <v>0.47371134020618555</v>
      </c>
      <c r="DJ35" s="245">
        <f t="shared" si="150"/>
        <v>0.47928994082840237</v>
      </c>
      <c r="DK35" s="245">
        <f t="shared" si="150"/>
        <v>0.48635276655397047</v>
      </c>
      <c r="DL35" s="245">
        <f t="shared" ref="DL35:DR35" si="151">SUM(DL32/DL33)</f>
        <v>0.4848372781065089</v>
      </c>
      <c r="DM35" s="245">
        <f t="shared" si="151"/>
        <v>0.48905109489051096</v>
      </c>
      <c r="DN35" s="245">
        <f t="shared" si="151"/>
        <v>0.4940064030973122</v>
      </c>
      <c r="DO35" s="245">
        <f t="shared" si="151"/>
        <v>0.49605802585935038</v>
      </c>
      <c r="DP35" s="245">
        <f t="shared" si="151"/>
        <v>0.50213980028530669</v>
      </c>
      <c r="DQ35" s="245">
        <f t="shared" si="151"/>
        <v>0.51144582805159944</v>
      </c>
      <c r="DR35" s="245">
        <f t="shared" si="151"/>
        <v>0.51172006745362564</v>
      </c>
      <c r="DS35" s="245">
        <f t="shared" ref="DS35:FK35" si="152">SUM(DS32/DS33)</f>
        <v>0.51245674740484426</v>
      </c>
      <c r="DT35" s="245">
        <f t="shared" si="152"/>
        <v>0.50918196994991649</v>
      </c>
      <c r="DU35" s="245">
        <f t="shared" si="152"/>
        <v>0.51436825300288891</v>
      </c>
      <c r="DV35" s="357">
        <f t="shared" si="152"/>
        <v>0.51613149847094797</v>
      </c>
      <c r="DW35" s="357">
        <f t="shared" si="152"/>
        <v>0.52015913090046673</v>
      </c>
      <c r="DX35" s="357">
        <f t="shared" si="152"/>
        <v>0.52028952028952025</v>
      </c>
      <c r="DY35" s="357">
        <f t="shared" si="152"/>
        <v>0.52360119732903521</v>
      </c>
      <c r="DZ35" s="357">
        <f t="shared" si="152"/>
        <v>0.52483469168076269</v>
      </c>
      <c r="EA35" s="357">
        <f t="shared" si="152"/>
        <v>0.52946166898041025</v>
      </c>
      <c r="EB35" s="357">
        <f t="shared" si="152"/>
        <v>0.53120161040569835</v>
      </c>
      <c r="EC35" s="357">
        <f t="shared" si="152"/>
        <v>0.53589962047866158</v>
      </c>
      <c r="ED35" s="357">
        <f t="shared" si="152"/>
        <v>0.53817446742341779</v>
      </c>
      <c r="EE35" s="357">
        <f t="shared" si="152"/>
        <v>0.54117190531625925</v>
      </c>
      <c r="EF35" s="357">
        <f t="shared" si="152"/>
        <v>0.54472818423938585</v>
      </c>
      <c r="EG35" s="357">
        <f t="shared" si="152"/>
        <v>0.54860186418109191</v>
      </c>
      <c r="EH35" s="357">
        <f t="shared" si="152"/>
        <v>0.55440658049353697</v>
      </c>
      <c r="EI35" s="357">
        <f t="shared" si="152"/>
        <v>0.55859252277725413</v>
      </c>
      <c r="EJ35" s="357">
        <f t="shared" si="152"/>
        <v>0.56131778058007564</v>
      </c>
      <c r="EK35" s="357">
        <f t="shared" si="152"/>
        <v>0.56225696373303702</v>
      </c>
      <c r="EL35" s="357">
        <f t="shared" si="152"/>
        <v>0.56383570350361489</v>
      </c>
      <c r="EM35" s="357">
        <f t="shared" si="152"/>
        <v>0.56849315068493156</v>
      </c>
      <c r="EN35" s="357">
        <f t="shared" si="152"/>
        <v>0.57304437237997308</v>
      </c>
      <c r="EO35" s="357">
        <f t="shared" si="152"/>
        <v>0.57154289372599232</v>
      </c>
      <c r="EP35" s="357">
        <f t="shared" si="152"/>
        <v>0.57513287163794491</v>
      </c>
      <c r="EQ35" s="357">
        <f t="shared" si="152"/>
        <v>0.57957805907172999</v>
      </c>
      <c r="ER35" s="357">
        <f t="shared" si="152"/>
        <v>0.57336343115124155</v>
      </c>
      <c r="ES35" s="357">
        <f t="shared" si="152"/>
        <v>0.5816892988299599</v>
      </c>
      <c r="ET35" s="357">
        <f t="shared" si="152"/>
        <v>0.58487816724682262</v>
      </c>
      <c r="EU35" s="357">
        <f t="shared" si="152"/>
        <v>0.58743922204213939</v>
      </c>
      <c r="EV35" s="357">
        <f t="shared" si="152"/>
        <v>0.59003645200486021</v>
      </c>
      <c r="EW35" s="357">
        <f t="shared" si="152"/>
        <v>0.58993628492076455</v>
      </c>
      <c r="EX35" s="357">
        <f t="shared" si="152"/>
        <v>0.5930679310062944</v>
      </c>
      <c r="EY35" s="357">
        <f t="shared" si="152"/>
        <v>0.59324546952224055</v>
      </c>
      <c r="EZ35" s="357">
        <f t="shared" si="152"/>
        <v>0.59625492772667543</v>
      </c>
      <c r="FA35" s="357">
        <f t="shared" si="152"/>
        <v>0.59721650333525489</v>
      </c>
      <c r="FB35" s="357">
        <f t="shared" si="152"/>
        <v>0.60008261049153244</v>
      </c>
      <c r="FC35" s="357">
        <f t="shared" si="152"/>
        <v>0.60062997347480107</v>
      </c>
      <c r="FD35" s="357">
        <f t="shared" si="152"/>
        <v>0.60136088291428103</v>
      </c>
      <c r="FE35" s="357">
        <f t="shared" si="152"/>
        <v>0.60368548319853244</v>
      </c>
      <c r="FF35" s="357">
        <f t="shared" si="152"/>
        <v>0.60770956218326821</v>
      </c>
      <c r="FG35" s="357">
        <f t="shared" si="152"/>
        <v>0.60841370136348516</v>
      </c>
      <c r="FH35" s="357">
        <f t="shared" si="152"/>
        <v>0.60992907801418439</v>
      </c>
      <c r="FI35" s="357">
        <f t="shared" si="152"/>
        <v>0.61108324974924777</v>
      </c>
      <c r="FJ35" s="357">
        <f t="shared" si="152"/>
        <v>0.61369357274710523</v>
      </c>
      <c r="FK35" s="357">
        <f t="shared" si="152"/>
        <v>0.61842658813630624</v>
      </c>
    </row>
    <row r="36" spans="2:170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70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70" x14ac:dyDescent="0.25">
      <c r="B38" s="3" t="s">
        <v>1</v>
      </c>
      <c r="C38" s="121">
        <f>SUM(C8,C16,C24,C31)</f>
        <v>202370</v>
      </c>
      <c r="D38" s="16">
        <f t="shared" ref="D38:N39" si="153">SUM(D8,D16,D24,D31)</f>
        <v>204540</v>
      </c>
      <c r="E38" s="16">
        <f t="shared" si="153"/>
        <v>205088</v>
      </c>
      <c r="F38" s="16">
        <f t="shared" si="153"/>
        <v>204427</v>
      </c>
      <c r="G38" s="16">
        <f t="shared" si="153"/>
        <v>204520</v>
      </c>
      <c r="H38" s="16">
        <f t="shared" si="153"/>
        <v>204843</v>
      </c>
      <c r="I38" s="16">
        <f t="shared" si="153"/>
        <v>206178</v>
      </c>
      <c r="J38" s="16">
        <f t="shared" si="153"/>
        <v>206220</v>
      </c>
      <c r="K38" s="16">
        <f t="shared" si="153"/>
        <v>203592</v>
      </c>
      <c r="L38" s="16">
        <f t="shared" si="153"/>
        <v>177883</v>
      </c>
      <c r="M38" s="16">
        <f t="shared" si="153"/>
        <v>176348</v>
      </c>
      <c r="N38" s="21">
        <f t="shared" si="153"/>
        <v>174882</v>
      </c>
      <c r="O38" s="121">
        <f t="shared" ref="O38:Q39" si="154">O31+O24+O16+O8</f>
        <v>203200</v>
      </c>
      <c r="P38" s="16">
        <f t="shared" si="154"/>
        <v>181004</v>
      </c>
      <c r="Q38" s="16">
        <f t="shared" si="154"/>
        <v>191233</v>
      </c>
      <c r="R38" s="16">
        <f t="shared" ref="R38:T39" si="155">R31+R24+R16+R8</f>
        <v>189257</v>
      </c>
      <c r="S38" s="16">
        <f t="shared" si="155"/>
        <v>188749</v>
      </c>
      <c r="T38" s="16">
        <f t="shared" si="155"/>
        <v>185821</v>
      </c>
      <c r="U38" s="16">
        <f t="shared" ref="U38:W39" si="156">U31+U24+U16+U8</f>
        <v>192323</v>
      </c>
      <c r="V38" s="16">
        <f t="shared" si="156"/>
        <v>180951</v>
      </c>
      <c r="W38" s="16">
        <f t="shared" si="156"/>
        <v>178587</v>
      </c>
      <c r="X38" s="16">
        <f t="shared" ref="X38:Z39" si="157">X31+X24+X16+X8</f>
        <v>188239</v>
      </c>
      <c r="Y38" s="16">
        <f t="shared" si="157"/>
        <v>139498</v>
      </c>
      <c r="Z38" s="21">
        <f t="shared" si="157"/>
        <v>164913</v>
      </c>
      <c r="AA38" s="121">
        <f t="shared" ref="AA38:AC39" si="158">AA31+AA24+AA16+AA8</f>
        <v>168043</v>
      </c>
      <c r="AB38" s="16">
        <f t="shared" si="158"/>
        <v>158831</v>
      </c>
      <c r="AC38" s="16">
        <f t="shared" si="158"/>
        <v>182157</v>
      </c>
      <c r="AD38" s="16">
        <f t="shared" ref="AD38:AF39" si="159">AD31+AD24+AD16+AD8</f>
        <v>162350</v>
      </c>
      <c r="AE38" s="16">
        <f t="shared" si="159"/>
        <v>151963</v>
      </c>
      <c r="AF38" s="16">
        <f t="shared" si="159"/>
        <v>166876</v>
      </c>
      <c r="AG38" s="16">
        <f t="shared" ref="AG38:AI39" si="160">AG31+AG24+AG16+AG8</f>
        <v>154851</v>
      </c>
      <c r="AH38" s="16">
        <f t="shared" si="160"/>
        <v>163318</v>
      </c>
      <c r="AI38" s="16">
        <f t="shared" si="160"/>
        <v>151663</v>
      </c>
      <c r="AJ38" s="16">
        <f t="shared" ref="AJ38:AL39" si="161">AJ31+AJ24+AJ16+AJ8</f>
        <v>148829</v>
      </c>
      <c r="AK38" s="16">
        <f t="shared" si="161"/>
        <v>140235</v>
      </c>
      <c r="AL38" s="21">
        <f t="shared" si="161"/>
        <v>138280</v>
      </c>
      <c r="AM38" s="121">
        <f t="shared" ref="AM38:AO39" si="162">AM31+AM24+AM16+AM8</f>
        <v>145428</v>
      </c>
      <c r="AN38" s="16">
        <f t="shared" si="162"/>
        <v>130769</v>
      </c>
      <c r="AO38" s="16">
        <f t="shared" si="162"/>
        <v>143625</v>
      </c>
      <c r="AP38" s="16">
        <f t="shared" ref="AP38:AR39" si="163">AP31+AP24+AP16+AP8</f>
        <v>135306</v>
      </c>
      <c r="AQ38" s="16">
        <f t="shared" si="163"/>
        <v>139870</v>
      </c>
      <c r="AR38" s="16">
        <f t="shared" si="163"/>
        <v>142773</v>
      </c>
      <c r="AS38" s="16">
        <f t="shared" ref="AS38:AU39" si="164">AS31+AS24+AS16+AS8</f>
        <v>132762</v>
      </c>
      <c r="AT38" s="16">
        <f t="shared" si="164"/>
        <v>154209</v>
      </c>
      <c r="AU38" s="16">
        <f t="shared" si="164"/>
        <v>136545</v>
      </c>
      <c r="AV38" s="16">
        <f t="shared" ref="AV38:BG39" si="165">AV31+AV24+AV16+AV8</f>
        <v>133742</v>
      </c>
      <c r="AW38" s="16">
        <f t="shared" si="165"/>
        <v>127130</v>
      </c>
      <c r="AX38" s="21">
        <f t="shared" si="165"/>
        <v>125119</v>
      </c>
      <c r="AY38" s="121">
        <f t="shared" si="165"/>
        <v>131544</v>
      </c>
      <c r="AZ38" s="16">
        <f t="shared" si="165"/>
        <v>122934</v>
      </c>
      <c r="BA38" s="16">
        <f t="shared" si="165"/>
        <v>142037</v>
      </c>
      <c r="BB38" s="16">
        <f t="shared" si="165"/>
        <v>119756</v>
      </c>
      <c r="BC38" s="16">
        <f t="shared" si="165"/>
        <v>132562</v>
      </c>
      <c r="BD38" s="16">
        <f t="shared" si="165"/>
        <v>129061</v>
      </c>
      <c r="BE38" s="16">
        <f t="shared" si="165"/>
        <v>115000</v>
      </c>
      <c r="BF38" s="16">
        <f t="shared" si="165"/>
        <v>130543</v>
      </c>
      <c r="BG38" s="16">
        <f t="shared" si="165"/>
        <v>117451</v>
      </c>
      <c r="BH38" s="16">
        <f t="shared" ref="BH38:BM39" si="166">BH31+BH24+BH16+BH8</f>
        <v>118691</v>
      </c>
      <c r="BI38" s="16">
        <f t="shared" si="166"/>
        <v>104886</v>
      </c>
      <c r="BJ38" s="21">
        <f t="shared" si="166"/>
        <v>98800</v>
      </c>
      <c r="BK38" s="121">
        <f t="shared" si="166"/>
        <v>110449</v>
      </c>
      <c r="BL38" s="16">
        <f t="shared" si="166"/>
        <v>102901</v>
      </c>
      <c r="BM38" s="16">
        <f t="shared" si="166"/>
        <v>113529</v>
      </c>
      <c r="BN38" s="16">
        <f t="shared" ref="BN38:BP39" si="167">BN31+BN24+BN16+BN8</f>
        <v>101355</v>
      </c>
      <c r="BO38" s="16">
        <f t="shared" si="167"/>
        <v>110235</v>
      </c>
      <c r="BP38" s="16">
        <f t="shared" si="167"/>
        <v>104311</v>
      </c>
      <c r="BQ38" s="16">
        <f t="shared" ref="BQ38:BS39" si="168">BQ31+BQ24+BQ16+BQ8</f>
        <v>101615</v>
      </c>
      <c r="BR38" s="16">
        <f t="shared" si="168"/>
        <v>111130</v>
      </c>
      <c r="BS38" s="16">
        <f t="shared" si="168"/>
        <v>89271</v>
      </c>
      <c r="BT38" s="16">
        <f t="shared" ref="BT38:CB39" si="169">BT31+BT24+BT16+BT8</f>
        <v>98254</v>
      </c>
      <c r="BU38" s="16">
        <f t="shared" si="169"/>
        <v>97217</v>
      </c>
      <c r="BV38" s="21">
        <f t="shared" si="169"/>
        <v>95985</v>
      </c>
      <c r="BW38" s="121">
        <f t="shared" si="169"/>
        <v>94989</v>
      </c>
      <c r="BX38" s="16">
        <f t="shared" si="169"/>
        <v>94252</v>
      </c>
      <c r="BY38" s="16">
        <f t="shared" si="169"/>
        <v>93665</v>
      </c>
      <c r="BZ38" s="16">
        <f t="shared" si="169"/>
        <v>92648</v>
      </c>
      <c r="CA38" s="16">
        <f t="shared" si="169"/>
        <v>91581</v>
      </c>
      <c r="CB38" s="16">
        <f t="shared" si="169"/>
        <v>89752</v>
      </c>
      <c r="CC38" s="16">
        <f t="shared" ref="CC38:CH39" si="170">CC31+CC24+CC16+CC8</f>
        <v>88843</v>
      </c>
      <c r="CD38" s="16">
        <f t="shared" si="170"/>
        <v>87869</v>
      </c>
      <c r="CE38" s="16">
        <f t="shared" si="170"/>
        <v>87053</v>
      </c>
      <c r="CF38" s="16">
        <f t="shared" si="170"/>
        <v>86086</v>
      </c>
      <c r="CG38" s="16">
        <f t="shared" si="170"/>
        <v>85544</v>
      </c>
      <c r="CH38" s="21">
        <f t="shared" si="170"/>
        <v>84744</v>
      </c>
      <c r="CI38" s="71">
        <f t="shared" ref="CI38:CK39" si="171">SUM(CI8,CI16,CI24,CI31)</f>
        <v>84397</v>
      </c>
      <c r="CJ38" s="69">
        <f t="shared" si="171"/>
        <v>83834</v>
      </c>
      <c r="CK38" s="69">
        <f t="shared" si="171"/>
        <v>83588</v>
      </c>
      <c r="CL38" s="69">
        <f t="shared" ref="CL38:DK38" si="172">SUM(CL8,CL16,CL24,CL31)</f>
        <v>82983</v>
      </c>
      <c r="CM38" s="69">
        <f t="shared" si="172"/>
        <v>82680</v>
      </c>
      <c r="CN38" s="69">
        <f t="shared" si="172"/>
        <v>81884</v>
      </c>
      <c r="CO38" s="69">
        <f t="shared" si="172"/>
        <v>81241</v>
      </c>
      <c r="CP38" s="69">
        <f t="shared" si="172"/>
        <v>80690</v>
      </c>
      <c r="CQ38" s="69">
        <f t="shared" si="172"/>
        <v>79623</v>
      </c>
      <c r="CR38" s="69">
        <f t="shared" si="172"/>
        <v>78784</v>
      </c>
      <c r="CS38" s="69">
        <f t="shared" si="172"/>
        <v>77608</v>
      </c>
      <c r="CT38" s="89">
        <f t="shared" si="172"/>
        <v>76864</v>
      </c>
      <c r="CU38" s="69">
        <f t="shared" si="172"/>
        <v>68764</v>
      </c>
      <c r="CV38" s="69">
        <f t="shared" si="172"/>
        <v>75674</v>
      </c>
      <c r="CW38" s="69">
        <f t="shared" si="172"/>
        <v>74987</v>
      </c>
      <c r="CX38" s="69">
        <f t="shared" si="172"/>
        <v>74496</v>
      </c>
      <c r="CY38" s="69">
        <f t="shared" si="172"/>
        <v>74391</v>
      </c>
      <c r="CZ38" s="69">
        <f t="shared" si="172"/>
        <v>73996</v>
      </c>
      <c r="DA38" s="69">
        <f t="shared" si="172"/>
        <v>73468</v>
      </c>
      <c r="DB38" s="69">
        <f t="shared" si="172"/>
        <v>68784</v>
      </c>
      <c r="DC38" s="69">
        <f t="shared" si="172"/>
        <v>72460</v>
      </c>
      <c r="DD38" s="69">
        <f t="shared" si="172"/>
        <v>68555</v>
      </c>
      <c r="DE38" s="69">
        <f t="shared" si="172"/>
        <v>67546</v>
      </c>
      <c r="DF38" s="89">
        <f t="shared" si="172"/>
        <v>69852</v>
      </c>
      <c r="DG38" s="69">
        <f t="shared" si="172"/>
        <v>62395</v>
      </c>
      <c r="DH38" s="69">
        <f t="shared" si="172"/>
        <v>68809</v>
      </c>
      <c r="DI38" s="69">
        <f t="shared" si="172"/>
        <v>68532</v>
      </c>
      <c r="DJ38" s="69">
        <f t="shared" si="172"/>
        <v>64892</v>
      </c>
      <c r="DK38" s="69">
        <f t="shared" si="172"/>
        <v>61153</v>
      </c>
      <c r="DL38" s="69">
        <f t="shared" ref="DL38:DR38" si="173">SUM(DL8,DL16,DL24,DL31)</f>
        <v>67808</v>
      </c>
      <c r="DM38" s="69">
        <f t="shared" si="173"/>
        <v>64329</v>
      </c>
      <c r="DN38" s="69">
        <f t="shared" si="173"/>
        <v>67158</v>
      </c>
      <c r="DO38" s="69">
        <f t="shared" si="173"/>
        <v>63437</v>
      </c>
      <c r="DP38" s="69">
        <f t="shared" si="173"/>
        <v>62123</v>
      </c>
      <c r="DQ38" s="69">
        <f t="shared" si="173"/>
        <v>64954</v>
      </c>
      <c r="DR38" s="69">
        <f t="shared" si="173"/>
        <v>57833</v>
      </c>
      <c r="DS38" s="69">
        <f t="shared" ref="DS38:EH39" si="174">SUM(DS8,DS16,DS24,DS31)</f>
        <v>57340</v>
      </c>
      <c r="DT38" s="69">
        <f t="shared" si="174"/>
        <v>62268</v>
      </c>
      <c r="DU38" s="69">
        <f t="shared" si="174"/>
        <v>65251</v>
      </c>
      <c r="DV38" s="359">
        <f t="shared" si="174"/>
        <v>65267</v>
      </c>
      <c r="DW38" s="359">
        <f t="shared" si="174"/>
        <v>65098</v>
      </c>
      <c r="DX38" s="359">
        <f t="shared" si="174"/>
        <v>64490</v>
      </c>
      <c r="DY38" s="359">
        <f t="shared" si="174"/>
        <v>64739</v>
      </c>
      <c r="DZ38" s="359">
        <f t="shared" si="174"/>
        <v>64658</v>
      </c>
      <c r="EA38" s="359">
        <f t="shared" si="174"/>
        <v>64161</v>
      </c>
      <c r="EB38" s="359">
        <f t="shared" si="174"/>
        <v>64202</v>
      </c>
      <c r="EC38" s="359">
        <f t="shared" si="174"/>
        <v>63847</v>
      </c>
      <c r="ED38" s="359">
        <f t="shared" si="174"/>
        <v>63080</v>
      </c>
      <c r="EE38" s="359">
        <f t="shared" si="174"/>
        <v>62958</v>
      </c>
      <c r="EF38" s="359">
        <f t="shared" si="174"/>
        <v>62588</v>
      </c>
      <c r="EG38" s="359">
        <f t="shared" si="174"/>
        <v>61875</v>
      </c>
      <c r="EH38" s="359">
        <f t="shared" si="174"/>
        <v>61692</v>
      </c>
      <c r="EI38" s="359">
        <f t="shared" ref="EI38:EX39" si="175">SUM(EI8,EI16,EI24,EI31)</f>
        <v>61623</v>
      </c>
      <c r="EJ38" s="359">
        <f t="shared" si="175"/>
        <v>61119</v>
      </c>
      <c r="EK38" s="359">
        <f t="shared" si="175"/>
        <v>60783</v>
      </c>
      <c r="EL38" s="359">
        <f t="shared" si="175"/>
        <v>60641</v>
      </c>
      <c r="EM38" s="359">
        <f t="shared" si="175"/>
        <v>59987</v>
      </c>
      <c r="EN38" s="359">
        <f t="shared" si="175"/>
        <v>59358</v>
      </c>
      <c r="EO38" s="359">
        <f t="shared" si="175"/>
        <v>58922</v>
      </c>
      <c r="EP38" s="359">
        <f t="shared" si="175"/>
        <v>58182</v>
      </c>
      <c r="EQ38" s="359">
        <f t="shared" si="175"/>
        <v>55680</v>
      </c>
      <c r="ER38" s="359">
        <f t="shared" si="175"/>
        <v>56632</v>
      </c>
      <c r="ES38" s="359">
        <f t="shared" si="175"/>
        <v>54695</v>
      </c>
      <c r="ET38" s="359">
        <f t="shared" si="175"/>
        <v>57174</v>
      </c>
      <c r="EU38" s="359">
        <f t="shared" si="175"/>
        <v>56954</v>
      </c>
      <c r="EV38" s="359">
        <f t="shared" si="175"/>
        <v>56775</v>
      </c>
      <c r="EW38" s="359">
        <f t="shared" si="175"/>
        <v>56178</v>
      </c>
      <c r="EX38" s="359">
        <f t="shared" si="175"/>
        <v>55631</v>
      </c>
      <c r="EY38" s="359">
        <f t="shared" ref="EY38:FK39" si="176">SUM(EY8,EY16,EY24,EY31)</f>
        <v>55310</v>
      </c>
      <c r="EZ38" s="359">
        <f t="shared" si="176"/>
        <v>54933</v>
      </c>
      <c r="FA38" s="359">
        <f t="shared" si="176"/>
        <v>54430</v>
      </c>
      <c r="FB38" s="359">
        <f t="shared" si="176"/>
        <v>54122</v>
      </c>
      <c r="FC38" s="359">
        <f t="shared" si="176"/>
        <v>54023</v>
      </c>
      <c r="FD38" s="359">
        <f t="shared" si="176"/>
        <v>53571</v>
      </c>
      <c r="FE38" s="359">
        <f t="shared" si="176"/>
        <v>52694</v>
      </c>
      <c r="FF38" s="359">
        <f t="shared" si="176"/>
        <v>52316</v>
      </c>
      <c r="FG38" s="359">
        <f t="shared" si="176"/>
        <v>51974</v>
      </c>
      <c r="FH38" s="359">
        <f t="shared" si="176"/>
        <v>51520</v>
      </c>
      <c r="FI38" s="359">
        <f t="shared" si="176"/>
        <v>50946</v>
      </c>
      <c r="FJ38" s="359">
        <f t="shared" si="176"/>
        <v>50674</v>
      </c>
      <c r="FK38" s="359">
        <f t="shared" si="176"/>
        <v>49632</v>
      </c>
    </row>
    <row r="39" spans="2:170" ht="13.8" thickBot="1" x14ac:dyDescent="0.3">
      <c r="B39" s="5" t="s">
        <v>8</v>
      </c>
      <c r="C39" s="175">
        <f>SUM(C9,C17,C25,C32)</f>
        <v>2152</v>
      </c>
      <c r="D39" s="17">
        <f t="shared" si="153"/>
        <v>3230</v>
      </c>
      <c r="E39" s="17">
        <f t="shared" si="153"/>
        <v>4369</v>
      </c>
      <c r="F39" s="17">
        <f t="shared" si="153"/>
        <v>5036</v>
      </c>
      <c r="G39" s="17">
        <f t="shared" si="153"/>
        <v>5487</v>
      </c>
      <c r="H39" s="17">
        <f t="shared" si="153"/>
        <v>5963</v>
      </c>
      <c r="I39" s="17">
        <f t="shared" si="153"/>
        <v>6986</v>
      </c>
      <c r="J39" s="17">
        <f t="shared" si="153"/>
        <v>8542</v>
      </c>
      <c r="K39" s="17">
        <f t="shared" si="153"/>
        <v>9194</v>
      </c>
      <c r="L39" s="17">
        <f t="shared" si="153"/>
        <v>10375</v>
      </c>
      <c r="M39" s="17">
        <f t="shared" si="153"/>
        <v>11154</v>
      </c>
      <c r="N39" s="22">
        <f t="shared" si="153"/>
        <v>12168</v>
      </c>
      <c r="O39" s="175">
        <f t="shared" si="154"/>
        <v>16327</v>
      </c>
      <c r="P39" s="17">
        <f t="shared" si="154"/>
        <v>15740</v>
      </c>
      <c r="Q39" s="17">
        <f t="shared" si="154"/>
        <v>18028</v>
      </c>
      <c r="R39" s="17">
        <f t="shared" si="155"/>
        <v>18427</v>
      </c>
      <c r="S39" s="17">
        <f t="shared" si="155"/>
        <v>20170</v>
      </c>
      <c r="T39" s="17">
        <f t="shared" si="155"/>
        <v>22915</v>
      </c>
      <c r="U39" s="17">
        <f t="shared" si="156"/>
        <v>26850</v>
      </c>
      <c r="V39" s="17">
        <f t="shared" si="156"/>
        <v>27727</v>
      </c>
      <c r="W39" s="17">
        <f t="shared" si="156"/>
        <v>29884</v>
      </c>
      <c r="X39" s="17">
        <f t="shared" si="157"/>
        <v>35814</v>
      </c>
      <c r="Y39" s="17">
        <f t="shared" si="157"/>
        <v>30455</v>
      </c>
      <c r="Z39" s="22">
        <f t="shared" si="157"/>
        <v>38112</v>
      </c>
      <c r="AA39" s="175">
        <f t="shared" si="158"/>
        <v>40169</v>
      </c>
      <c r="AB39" s="17">
        <f t="shared" si="158"/>
        <v>39114</v>
      </c>
      <c r="AC39" s="17">
        <f t="shared" si="158"/>
        <v>46840</v>
      </c>
      <c r="AD39" s="17">
        <f t="shared" si="159"/>
        <v>42652</v>
      </c>
      <c r="AE39" s="17">
        <f t="shared" si="159"/>
        <v>41613</v>
      </c>
      <c r="AF39" s="17">
        <f t="shared" si="159"/>
        <v>48013</v>
      </c>
      <c r="AG39" s="17">
        <f t="shared" si="160"/>
        <v>46773</v>
      </c>
      <c r="AH39" s="17">
        <f t="shared" si="160"/>
        <v>52850</v>
      </c>
      <c r="AI39" s="17">
        <f t="shared" si="160"/>
        <v>52100</v>
      </c>
      <c r="AJ39" s="17">
        <f t="shared" si="161"/>
        <v>53769</v>
      </c>
      <c r="AK39" s="17">
        <f t="shared" si="161"/>
        <v>52063</v>
      </c>
      <c r="AL39" s="22">
        <f t="shared" si="161"/>
        <v>53377</v>
      </c>
      <c r="AM39" s="175">
        <f t="shared" si="162"/>
        <v>57387</v>
      </c>
      <c r="AN39" s="17">
        <f t="shared" si="162"/>
        <v>52465</v>
      </c>
      <c r="AO39" s="17">
        <f t="shared" si="162"/>
        <v>59139</v>
      </c>
      <c r="AP39" s="17">
        <f t="shared" si="163"/>
        <v>56787</v>
      </c>
      <c r="AQ39" s="17">
        <f t="shared" si="163"/>
        <v>59121</v>
      </c>
      <c r="AR39" s="17">
        <f t="shared" si="163"/>
        <v>61752</v>
      </c>
      <c r="AS39" s="17">
        <f t="shared" si="164"/>
        <v>59961</v>
      </c>
      <c r="AT39" s="17">
        <f t="shared" si="164"/>
        <v>71115</v>
      </c>
      <c r="AU39" s="17">
        <f t="shared" si="164"/>
        <v>66159</v>
      </c>
      <c r="AV39" s="17">
        <f t="shared" si="165"/>
        <v>67057</v>
      </c>
      <c r="AW39" s="17">
        <f t="shared" si="165"/>
        <v>65573</v>
      </c>
      <c r="AX39" s="22">
        <f t="shared" si="165"/>
        <v>66304</v>
      </c>
      <c r="AY39" s="175">
        <f t="shared" si="165"/>
        <v>71452</v>
      </c>
      <c r="AZ39" s="17">
        <f t="shared" si="165"/>
        <v>68552</v>
      </c>
      <c r="BA39" s="17">
        <f t="shared" si="165"/>
        <v>80786</v>
      </c>
      <c r="BB39" s="17">
        <f t="shared" si="165"/>
        <v>71054</v>
      </c>
      <c r="BC39" s="17">
        <f t="shared" si="165"/>
        <v>80606</v>
      </c>
      <c r="BD39" s="17">
        <f t="shared" si="165"/>
        <v>83195</v>
      </c>
      <c r="BE39" s="17">
        <f t="shared" si="165"/>
        <v>77764</v>
      </c>
      <c r="BF39" s="17">
        <f t="shared" si="165"/>
        <v>92541</v>
      </c>
      <c r="BG39" s="17">
        <f t="shared" si="165"/>
        <v>85524</v>
      </c>
      <c r="BH39" s="17">
        <f t="shared" si="166"/>
        <v>92532</v>
      </c>
      <c r="BI39" s="17">
        <f t="shared" si="166"/>
        <v>85413</v>
      </c>
      <c r="BJ39" s="22">
        <f t="shared" si="166"/>
        <v>81723</v>
      </c>
      <c r="BK39" s="175">
        <f t="shared" si="166"/>
        <v>91704</v>
      </c>
      <c r="BL39" s="17">
        <f t="shared" si="166"/>
        <v>88098</v>
      </c>
      <c r="BM39" s="17">
        <f t="shared" si="166"/>
        <v>97320</v>
      </c>
      <c r="BN39" s="17">
        <f t="shared" si="167"/>
        <v>90301</v>
      </c>
      <c r="BO39" s="17">
        <f t="shared" si="167"/>
        <v>101033</v>
      </c>
      <c r="BP39" s="17">
        <f t="shared" si="167"/>
        <v>98016</v>
      </c>
      <c r="BQ39" s="17">
        <f t="shared" si="168"/>
        <v>100376</v>
      </c>
      <c r="BR39" s="17">
        <f t="shared" si="168"/>
        <v>111450</v>
      </c>
      <c r="BS39" s="17">
        <f t="shared" si="168"/>
        <v>92287</v>
      </c>
      <c r="BT39" s="17">
        <f t="shared" si="169"/>
        <v>104950</v>
      </c>
      <c r="BU39" s="17">
        <f t="shared" si="169"/>
        <v>105987</v>
      </c>
      <c r="BV39" s="22">
        <f t="shared" si="169"/>
        <v>107343</v>
      </c>
      <c r="BW39" s="175">
        <f t="shared" si="169"/>
        <v>107931</v>
      </c>
      <c r="BX39" s="17">
        <f t="shared" si="169"/>
        <v>108632</v>
      </c>
      <c r="BY39" s="17">
        <f t="shared" si="169"/>
        <v>109827</v>
      </c>
      <c r="BZ39" s="17">
        <f t="shared" si="169"/>
        <v>111080</v>
      </c>
      <c r="CA39" s="17">
        <f t="shared" si="169"/>
        <v>113288</v>
      </c>
      <c r="CB39" s="17">
        <f t="shared" si="169"/>
        <v>113767</v>
      </c>
      <c r="CC39" s="17">
        <f t="shared" si="170"/>
        <v>115174</v>
      </c>
      <c r="CD39" s="17">
        <f t="shared" si="170"/>
        <v>116446</v>
      </c>
      <c r="CE39" s="17">
        <f t="shared" si="170"/>
        <v>117056</v>
      </c>
      <c r="CF39" s="17">
        <f t="shared" si="170"/>
        <v>116762</v>
      </c>
      <c r="CG39" s="17">
        <f t="shared" si="170"/>
        <v>121116</v>
      </c>
      <c r="CH39" s="22">
        <f t="shared" si="170"/>
        <v>119974</v>
      </c>
      <c r="CI39" s="72">
        <f t="shared" si="171"/>
        <v>117216</v>
      </c>
      <c r="CJ39" s="92">
        <f t="shared" si="171"/>
        <v>117970</v>
      </c>
      <c r="CK39" s="92">
        <f t="shared" si="171"/>
        <v>118333</v>
      </c>
      <c r="CL39" s="92">
        <f t="shared" ref="CL39:DK39" si="177">SUM(CL9,CL17,CL25,CL32)</f>
        <v>118917</v>
      </c>
      <c r="CM39" s="92">
        <f t="shared" si="177"/>
        <v>119876</v>
      </c>
      <c r="CN39" s="92">
        <f t="shared" si="177"/>
        <v>120369</v>
      </c>
      <c r="CO39" s="92">
        <f t="shared" si="177"/>
        <v>121057</v>
      </c>
      <c r="CP39" s="92">
        <f t="shared" si="177"/>
        <v>122845</v>
      </c>
      <c r="CQ39" s="92">
        <f t="shared" si="177"/>
        <v>122975</v>
      </c>
      <c r="CR39" s="92">
        <f t="shared" si="177"/>
        <v>123155</v>
      </c>
      <c r="CS39" s="92">
        <f t="shared" si="177"/>
        <v>123978</v>
      </c>
      <c r="CT39" s="93">
        <f t="shared" si="177"/>
        <v>124385</v>
      </c>
      <c r="CU39" s="92">
        <f t="shared" si="177"/>
        <v>113559</v>
      </c>
      <c r="CV39" s="92">
        <f t="shared" si="177"/>
        <v>126141</v>
      </c>
      <c r="CW39" s="92">
        <f t="shared" si="177"/>
        <v>126721</v>
      </c>
      <c r="CX39" s="92">
        <f t="shared" si="177"/>
        <v>127195</v>
      </c>
      <c r="CY39" s="92">
        <f t="shared" si="177"/>
        <v>127699</v>
      </c>
      <c r="CZ39" s="92">
        <f t="shared" si="177"/>
        <v>127890</v>
      </c>
      <c r="DA39" s="92">
        <f t="shared" si="177"/>
        <v>128332</v>
      </c>
      <c r="DB39" s="92">
        <f t="shared" si="177"/>
        <v>121066</v>
      </c>
      <c r="DC39" s="92">
        <f t="shared" si="177"/>
        <v>129303</v>
      </c>
      <c r="DD39" s="92">
        <f t="shared" si="177"/>
        <v>123833</v>
      </c>
      <c r="DE39" s="92">
        <f t="shared" si="177"/>
        <v>123278</v>
      </c>
      <c r="DF39" s="93">
        <f t="shared" si="177"/>
        <v>130201</v>
      </c>
      <c r="DG39" s="92">
        <f t="shared" si="177"/>
        <v>115817</v>
      </c>
      <c r="DH39" s="92">
        <f t="shared" si="177"/>
        <v>131873</v>
      </c>
      <c r="DI39" s="92">
        <f t="shared" si="177"/>
        <v>132100</v>
      </c>
      <c r="DJ39" s="92">
        <f t="shared" si="177"/>
        <v>126259</v>
      </c>
      <c r="DK39" s="92">
        <f t="shared" si="177"/>
        <v>120615</v>
      </c>
      <c r="DL39" s="92">
        <f t="shared" ref="DL39:DR39" si="178">SUM(DL9,DL17,DL25,DL32)</f>
        <v>133849</v>
      </c>
      <c r="DM39" s="92">
        <f t="shared" si="178"/>
        <v>127312</v>
      </c>
      <c r="DN39" s="92">
        <f t="shared" si="178"/>
        <v>134149</v>
      </c>
      <c r="DO39" s="92">
        <f t="shared" si="178"/>
        <v>128280</v>
      </c>
      <c r="DP39" s="92">
        <f t="shared" si="178"/>
        <v>126513</v>
      </c>
      <c r="DQ39" s="92">
        <f t="shared" si="178"/>
        <v>132620</v>
      </c>
      <c r="DR39" s="92">
        <f t="shared" si="178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174"/>
        <v>136264</v>
      </c>
      <c r="DW39" s="352">
        <f t="shared" si="174"/>
        <v>136612</v>
      </c>
      <c r="DX39" s="352">
        <f t="shared" si="174"/>
        <v>135357</v>
      </c>
      <c r="DY39" s="352">
        <f t="shared" si="174"/>
        <v>137689</v>
      </c>
      <c r="DZ39" s="352">
        <f t="shared" si="174"/>
        <v>137928</v>
      </c>
      <c r="EA39" s="352">
        <f t="shared" si="174"/>
        <v>137854</v>
      </c>
      <c r="EB39" s="352">
        <f t="shared" si="174"/>
        <v>137917</v>
      </c>
      <c r="EC39" s="352">
        <f t="shared" si="174"/>
        <v>138726</v>
      </c>
      <c r="ED39" s="352">
        <f t="shared" si="174"/>
        <v>138691</v>
      </c>
      <c r="EE39" s="352">
        <f t="shared" si="174"/>
        <v>138939</v>
      </c>
      <c r="EF39" s="352">
        <f t="shared" si="174"/>
        <v>139751</v>
      </c>
      <c r="EG39" s="352">
        <f t="shared" si="174"/>
        <v>139993</v>
      </c>
      <c r="EH39" s="352">
        <f t="shared" si="174"/>
        <v>141434</v>
      </c>
      <c r="EI39" s="352">
        <f t="shared" si="175"/>
        <v>140797</v>
      </c>
      <c r="EJ39" s="352">
        <f t="shared" si="175"/>
        <v>142505</v>
      </c>
      <c r="EK39" s="352">
        <f t="shared" si="175"/>
        <v>142870</v>
      </c>
      <c r="EL39" s="352">
        <f t="shared" si="175"/>
        <v>143358</v>
      </c>
      <c r="EM39" s="352">
        <f t="shared" si="175"/>
        <v>143356</v>
      </c>
      <c r="EN39" s="352">
        <f t="shared" si="175"/>
        <v>143625</v>
      </c>
      <c r="EO39" s="352">
        <f t="shared" si="175"/>
        <v>143979</v>
      </c>
      <c r="EP39" s="352">
        <f t="shared" si="175"/>
        <v>143304</v>
      </c>
      <c r="EQ39" s="352">
        <f t="shared" si="175"/>
        <v>137349</v>
      </c>
      <c r="ER39" s="352">
        <f t="shared" si="175"/>
        <v>142285</v>
      </c>
      <c r="ES39" s="352">
        <f t="shared" si="175"/>
        <v>138566</v>
      </c>
      <c r="ET39" s="352">
        <f t="shared" si="175"/>
        <v>145779</v>
      </c>
      <c r="EU39" s="352">
        <f t="shared" si="175"/>
        <v>146675</v>
      </c>
      <c r="EV39" s="352">
        <f t="shared" si="175"/>
        <v>146419</v>
      </c>
      <c r="EW39" s="352">
        <f t="shared" si="175"/>
        <v>147727</v>
      </c>
      <c r="EX39" s="352">
        <f t="shared" si="175"/>
        <v>147662</v>
      </c>
      <c r="EY39" s="352">
        <f t="shared" si="176"/>
        <v>145794</v>
      </c>
      <c r="EZ39" s="352">
        <f t="shared" si="176"/>
        <v>149259</v>
      </c>
      <c r="FA39" s="352">
        <f t="shared" si="176"/>
        <v>149838</v>
      </c>
      <c r="FB39" s="352">
        <f t="shared" si="176"/>
        <v>149572</v>
      </c>
      <c r="FC39" s="352">
        <f t="shared" si="176"/>
        <v>149300</v>
      </c>
      <c r="FD39" s="352">
        <f t="shared" si="176"/>
        <v>150178</v>
      </c>
      <c r="FE39" s="352">
        <f t="shared" si="176"/>
        <v>150140</v>
      </c>
      <c r="FF39" s="352">
        <f t="shared" si="176"/>
        <v>151309</v>
      </c>
      <c r="FG39" s="352">
        <f t="shared" si="176"/>
        <v>151650</v>
      </c>
      <c r="FH39" s="352">
        <f t="shared" si="176"/>
        <v>152324</v>
      </c>
      <c r="FI39" s="352">
        <f t="shared" si="176"/>
        <v>152801</v>
      </c>
      <c r="FJ39" s="352">
        <f t="shared" si="176"/>
        <v>153932</v>
      </c>
      <c r="FK39" s="352">
        <f t="shared" si="176"/>
        <v>153562</v>
      </c>
    </row>
    <row r="40" spans="2:170" ht="13.8" thickTop="1" x14ac:dyDescent="0.25">
      <c r="B40" s="3" t="s">
        <v>9</v>
      </c>
      <c r="C40" s="176">
        <f t="shared" ref="C40:Q40" si="179">SUM(C38:C39)</f>
        <v>204522</v>
      </c>
      <c r="D40" s="8">
        <f t="shared" si="179"/>
        <v>207770</v>
      </c>
      <c r="E40" s="8">
        <f t="shared" si="179"/>
        <v>209457</v>
      </c>
      <c r="F40" s="8">
        <f t="shared" si="179"/>
        <v>209463</v>
      </c>
      <c r="G40" s="8">
        <f t="shared" si="179"/>
        <v>210007</v>
      </c>
      <c r="H40" s="8">
        <f t="shared" si="179"/>
        <v>210806</v>
      </c>
      <c r="I40" s="8">
        <f t="shared" si="179"/>
        <v>213164</v>
      </c>
      <c r="J40" s="8">
        <f t="shared" si="179"/>
        <v>214762</v>
      </c>
      <c r="K40" s="8">
        <f t="shared" si="179"/>
        <v>212786</v>
      </c>
      <c r="L40" s="8">
        <f t="shared" si="179"/>
        <v>188258</v>
      </c>
      <c r="M40" s="8">
        <f t="shared" si="179"/>
        <v>187502</v>
      </c>
      <c r="N40" s="10">
        <f t="shared" si="179"/>
        <v>187050</v>
      </c>
      <c r="O40" s="176">
        <f t="shared" si="179"/>
        <v>219527</v>
      </c>
      <c r="P40" s="8">
        <f t="shared" si="179"/>
        <v>196744</v>
      </c>
      <c r="Q40" s="8">
        <f t="shared" si="179"/>
        <v>209261</v>
      </c>
      <c r="R40" s="8">
        <f t="shared" ref="R40:W40" si="180">SUM(R38:R39)</f>
        <v>207684</v>
      </c>
      <c r="S40" s="8">
        <f t="shared" si="180"/>
        <v>208919</v>
      </c>
      <c r="T40" s="8">
        <f t="shared" si="180"/>
        <v>208736</v>
      </c>
      <c r="U40" s="8">
        <f t="shared" si="180"/>
        <v>219173</v>
      </c>
      <c r="V40" s="8">
        <f t="shared" si="180"/>
        <v>208678</v>
      </c>
      <c r="W40" s="8">
        <f t="shared" si="180"/>
        <v>208471</v>
      </c>
      <c r="X40" s="8">
        <f t="shared" ref="X40:AC40" si="181">SUM(X38:X39)</f>
        <v>224053</v>
      </c>
      <c r="Y40" s="8">
        <f t="shared" si="181"/>
        <v>169953</v>
      </c>
      <c r="Z40" s="10">
        <f t="shared" si="181"/>
        <v>203025</v>
      </c>
      <c r="AA40" s="176">
        <f t="shared" si="181"/>
        <v>208212</v>
      </c>
      <c r="AB40" s="8">
        <f t="shared" si="181"/>
        <v>197945</v>
      </c>
      <c r="AC40" s="8">
        <f t="shared" si="181"/>
        <v>228997</v>
      </c>
      <c r="AD40" s="8">
        <f t="shared" ref="AD40:AI40" si="182">SUM(AD38:AD39)</f>
        <v>205002</v>
      </c>
      <c r="AE40" s="8">
        <f t="shared" si="182"/>
        <v>193576</v>
      </c>
      <c r="AF40" s="8">
        <f t="shared" si="182"/>
        <v>214889</v>
      </c>
      <c r="AG40" s="8">
        <f t="shared" si="182"/>
        <v>201624</v>
      </c>
      <c r="AH40" s="8">
        <f t="shared" si="182"/>
        <v>216168</v>
      </c>
      <c r="AI40" s="8">
        <f t="shared" si="182"/>
        <v>203763</v>
      </c>
      <c r="AJ40" s="8">
        <f t="shared" ref="AJ40:AO40" si="183">SUM(AJ38:AJ39)</f>
        <v>202598</v>
      </c>
      <c r="AK40" s="8">
        <f t="shared" si="183"/>
        <v>192298</v>
      </c>
      <c r="AL40" s="10">
        <f t="shared" si="183"/>
        <v>191657</v>
      </c>
      <c r="AM40" s="176">
        <f t="shared" si="183"/>
        <v>202815</v>
      </c>
      <c r="AN40" s="8">
        <f t="shared" si="183"/>
        <v>183234</v>
      </c>
      <c r="AO40" s="8">
        <f t="shared" si="183"/>
        <v>202764</v>
      </c>
      <c r="AP40" s="8">
        <f t="shared" ref="AP40:AU40" si="184">SUM(AP38:AP39)</f>
        <v>192093</v>
      </c>
      <c r="AQ40" s="8">
        <f t="shared" si="184"/>
        <v>198991</v>
      </c>
      <c r="AR40" s="8">
        <f t="shared" si="184"/>
        <v>204525</v>
      </c>
      <c r="AS40" s="8">
        <f t="shared" si="184"/>
        <v>192723</v>
      </c>
      <c r="AT40" s="8">
        <f t="shared" si="184"/>
        <v>225324</v>
      </c>
      <c r="AU40" s="8">
        <f t="shared" si="184"/>
        <v>202704</v>
      </c>
      <c r="AV40" s="8">
        <f t="shared" ref="AV40:BJ40" si="185">SUM(AV38:AV39)</f>
        <v>200799</v>
      </c>
      <c r="AW40" s="8">
        <f t="shared" si="185"/>
        <v>192703</v>
      </c>
      <c r="AX40" s="10">
        <f t="shared" si="185"/>
        <v>191423</v>
      </c>
      <c r="AY40" s="176">
        <f t="shared" si="185"/>
        <v>202996</v>
      </c>
      <c r="AZ40" s="8">
        <f t="shared" si="185"/>
        <v>191486</v>
      </c>
      <c r="BA40" s="8">
        <f t="shared" si="185"/>
        <v>222823</v>
      </c>
      <c r="BB40" s="8">
        <f t="shared" si="185"/>
        <v>190810</v>
      </c>
      <c r="BC40" s="8">
        <f t="shared" si="185"/>
        <v>213168</v>
      </c>
      <c r="BD40" s="8">
        <f t="shared" si="185"/>
        <v>212256</v>
      </c>
      <c r="BE40" s="8">
        <f t="shared" si="185"/>
        <v>192764</v>
      </c>
      <c r="BF40" s="8">
        <f t="shared" si="185"/>
        <v>223084</v>
      </c>
      <c r="BG40" s="8">
        <f t="shared" si="185"/>
        <v>202975</v>
      </c>
      <c r="BH40" s="8">
        <f t="shared" si="185"/>
        <v>211223</v>
      </c>
      <c r="BI40" s="8">
        <f t="shared" si="185"/>
        <v>190299</v>
      </c>
      <c r="BJ40" s="10">
        <f t="shared" si="185"/>
        <v>180523</v>
      </c>
      <c r="BK40" s="176">
        <f t="shared" ref="BK40:BP40" si="186">SUM(BK38:BK39)</f>
        <v>202153</v>
      </c>
      <c r="BL40" s="8">
        <f t="shared" si="186"/>
        <v>190999</v>
      </c>
      <c r="BM40" s="8">
        <f t="shared" si="186"/>
        <v>210849</v>
      </c>
      <c r="BN40" s="8">
        <f t="shared" si="186"/>
        <v>191656</v>
      </c>
      <c r="BO40" s="8">
        <f t="shared" si="186"/>
        <v>211268</v>
      </c>
      <c r="BP40" s="8">
        <f t="shared" si="186"/>
        <v>202327</v>
      </c>
      <c r="BQ40" s="8">
        <f t="shared" ref="BQ40:CB40" si="187">SUM(BQ38:BQ39)</f>
        <v>201991</v>
      </c>
      <c r="BR40" s="8">
        <f t="shared" si="187"/>
        <v>222580</v>
      </c>
      <c r="BS40" s="8">
        <f t="shared" si="187"/>
        <v>181558</v>
      </c>
      <c r="BT40" s="8">
        <f t="shared" si="187"/>
        <v>203204</v>
      </c>
      <c r="BU40" s="8">
        <f t="shared" si="187"/>
        <v>203204</v>
      </c>
      <c r="BV40" s="10">
        <f t="shared" si="187"/>
        <v>203328</v>
      </c>
      <c r="BW40" s="176">
        <f t="shared" si="187"/>
        <v>202920</v>
      </c>
      <c r="BX40" s="8">
        <f t="shared" si="187"/>
        <v>202884</v>
      </c>
      <c r="BY40" s="8">
        <f t="shared" si="187"/>
        <v>203492</v>
      </c>
      <c r="BZ40" s="8">
        <f t="shared" si="187"/>
        <v>203728</v>
      </c>
      <c r="CA40" s="8">
        <f t="shared" si="187"/>
        <v>204869</v>
      </c>
      <c r="CB40" s="8">
        <f t="shared" si="187"/>
        <v>203519</v>
      </c>
      <c r="CC40" s="8">
        <f t="shared" ref="CC40:DK40" si="188">SUM(CC38:CC39)</f>
        <v>204017</v>
      </c>
      <c r="CD40" s="8">
        <f t="shared" si="188"/>
        <v>204315</v>
      </c>
      <c r="CE40" s="8">
        <f t="shared" si="188"/>
        <v>204109</v>
      </c>
      <c r="CF40" s="8">
        <f t="shared" si="188"/>
        <v>202848</v>
      </c>
      <c r="CG40" s="8">
        <f t="shared" si="188"/>
        <v>206660</v>
      </c>
      <c r="CH40" s="9">
        <f t="shared" si="188"/>
        <v>204718</v>
      </c>
      <c r="CI40" s="106">
        <f t="shared" si="188"/>
        <v>201613</v>
      </c>
      <c r="CJ40" s="94">
        <f t="shared" si="188"/>
        <v>201804</v>
      </c>
      <c r="CK40" s="94">
        <f t="shared" si="188"/>
        <v>201921</v>
      </c>
      <c r="CL40" s="94">
        <f t="shared" si="188"/>
        <v>201900</v>
      </c>
      <c r="CM40" s="94">
        <f t="shared" si="188"/>
        <v>202556</v>
      </c>
      <c r="CN40" s="94">
        <f t="shared" si="188"/>
        <v>202253</v>
      </c>
      <c r="CO40" s="94">
        <f t="shared" si="188"/>
        <v>202298</v>
      </c>
      <c r="CP40" s="94">
        <f t="shared" si="188"/>
        <v>203535</v>
      </c>
      <c r="CQ40" s="94">
        <f t="shared" si="188"/>
        <v>202598</v>
      </c>
      <c r="CR40" s="94">
        <f t="shared" si="188"/>
        <v>201939</v>
      </c>
      <c r="CS40" s="94">
        <f t="shared" si="188"/>
        <v>201586</v>
      </c>
      <c r="CT40" s="96">
        <f t="shared" si="188"/>
        <v>201249</v>
      </c>
      <c r="CU40" s="94">
        <f t="shared" si="188"/>
        <v>182323</v>
      </c>
      <c r="CV40" s="94">
        <f t="shared" si="188"/>
        <v>201815</v>
      </c>
      <c r="CW40" s="94">
        <f t="shared" si="188"/>
        <v>201708</v>
      </c>
      <c r="CX40" s="94">
        <f t="shared" si="188"/>
        <v>201691</v>
      </c>
      <c r="CY40" s="94">
        <f t="shared" si="188"/>
        <v>202090</v>
      </c>
      <c r="CZ40" s="94">
        <f t="shared" si="188"/>
        <v>201886</v>
      </c>
      <c r="DA40" s="94">
        <f t="shared" si="188"/>
        <v>201800</v>
      </c>
      <c r="DB40" s="94">
        <f t="shared" si="188"/>
        <v>189850</v>
      </c>
      <c r="DC40" s="94">
        <f t="shared" si="188"/>
        <v>201763</v>
      </c>
      <c r="DD40" s="94">
        <f t="shared" si="188"/>
        <v>192388</v>
      </c>
      <c r="DE40" s="94">
        <f t="shared" si="188"/>
        <v>190824</v>
      </c>
      <c r="DF40" s="96">
        <f t="shared" si="188"/>
        <v>200053</v>
      </c>
      <c r="DG40" s="94">
        <f t="shared" si="188"/>
        <v>178212</v>
      </c>
      <c r="DH40" s="94">
        <f t="shared" si="188"/>
        <v>200682</v>
      </c>
      <c r="DI40" s="94">
        <f t="shared" si="188"/>
        <v>200632</v>
      </c>
      <c r="DJ40" s="94">
        <f t="shared" si="188"/>
        <v>191151</v>
      </c>
      <c r="DK40" s="94">
        <f t="shared" si="188"/>
        <v>181768</v>
      </c>
      <c r="DL40" s="94">
        <f t="shared" ref="DL40:DR40" si="189">SUM(DL38:DL39)</f>
        <v>201657</v>
      </c>
      <c r="DM40" s="94">
        <f t="shared" si="189"/>
        <v>191641</v>
      </c>
      <c r="DN40" s="94">
        <f t="shared" si="189"/>
        <v>201307</v>
      </c>
      <c r="DO40" s="94">
        <f t="shared" si="189"/>
        <v>191717</v>
      </c>
      <c r="DP40" s="94">
        <f t="shared" si="189"/>
        <v>188636</v>
      </c>
      <c r="DQ40" s="94">
        <f t="shared" si="189"/>
        <v>197574</v>
      </c>
      <c r="DR40" s="94">
        <f t="shared" si="189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190">SUM(DV38:DV39)</f>
        <v>201531</v>
      </c>
      <c r="DW40" s="358">
        <f t="shared" si="190"/>
        <v>201710</v>
      </c>
      <c r="DX40" s="358">
        <f t="shared" si="190"/>
        <v>199847</v>
      </c>
      <c r="DY40" s="358">
        <f t="shared" si="190"/>
        <v>202428</v>
      </c>
      <c r="DZ40" s="358">
        <f t="shared" si="190"/>
        <v>202586</v>
      </c>
      <c r="EA40" s="358">
        <f t="shared" si="190"/>
        <v>202015</v>
      </c>
      <c r="EB40" s="358">
        <f t="shared" si="190"/>
        <v>202119</v>
      </c>
      <c r="EC40" s="358">
        <f t="shared" si="190"/>
        <v>202573</v>
      </c>
      <c r="ED40" s="358">
        <f t="shared" si="190"/>
        <v>201771</v>
      </c>
      <c r="EE40" s="358">
        <f t="shared" si="190"/>
        <v>201897</v>
      </c>
      <c r="EF40" s="358">
        <f t="shared" si="190"/>
        <v>202339</v>
      </c>
      <c r="EG40" s="358">
        <f t="shared" si="190"/>
        <v>201868</v>
      </c>
      <c r="EH40" s="358">
        <f t="shared" si="190"/>
        <v>203126</v>
      </c>
      <c r="EI40" s="358">
        <f t="shared" si="190"/>
        <v>202420</v>
      </c>
      <c r="EJ40" s="358">
        <f t="shared" si="190"/>
        <v>203624</v>
      </c>
      <c r="EK40" s="358">
        <f t="shared" si="190"/>
        <v>203653</v>
      </c>
      <c r="EL40" s="358">
        <f t="shared" si="190"/>
        <v>203999</v>
      </c>
      <c r="EM40" s="358">
        <f t="shared" si="190"/>
        <v>203343</v>
      </c>
      <c r="EN40" s="358">
        <f t="shared" si="190"/>
        <v>202983</v>
      </c>
      <c r="EO40" s="358">
        <f t="shared" si="190"/>
        <v>202901</v>
      </c>
      <c r="EP40" s="358">
        <f t="shared" si="190"/>
        <v>201486</v>
      </c>
      <c r="EQ40" s="358">
        <f t="shared" si="190"/>
        <v>193029</v>
      </c>
      <c r="ER40" s="358">
        <f t="shared" si="190"/>
        <v>198917</v>
      </c>
      <c r="ES40" s="358">
        <f t="shared" si="190"/>
        <v>193261</v>
      </c>
      <c r="ET40" s="358">
        <f t="shared" si="190"/>
        <v>202953</v>
      </c>
      <c r="EU40" s="358">
        <f t="shared" si="190"/>
        <v>203629</v>
      </c>
      <c r="EV40" s="358">
        <f t="shared" si="190"/>
        <v>203194</v>
      </c>
      <c r="EW40" s="358">
        <f t="shared" si="190"/>
        <v>203905</v>
      </c>
      <c r="EX40" s="358">
        <f t="shared" si="190"/>
        <v>203293</v>
      </c>
      <c r="EY40" s="358">
        <f t="shared" si="190"/>
        <v>201104</v>
      </c>
      <c r="EZ40" s="358">
        <f t="shared" si="190"/>
        <v>204192</v>
      </c>
      <c r="FA40" s="358">
        <f t="shared" si="190"/>
        <v>204268</v>
      </c>
      <c r="FB40" s="358">
        <f t="shared" si="190"/>
        <v>203694</v>
      </c>
      <c r="FC40" s="358">
        <f t="shared" si="190"/>
        <v>203323</v>
      </c>
      <c r="FD40" s="358">
        <f t="shared" si="190"/>
        <v>203749</v>
      </c>
      <c r="FE40" s="358">
        <f t="shared" si="190"/>
        <v>202834</v>
      </c>
      <c r="FF40" s="358">
        <f t="shared" si="190"/>
        <v>203625</v>
      </c>
      <c r="FG40" s="358">
        <f t="shared" si="190"/>
        <v>203624</v>
      </c>
      <c r="FH40" s="358">
        <f t="shared" si="190"/>
        <v>203844</v>
      </c>
      <c r="FI40" s="358">
        <f t="shared" si="190"/>
        <v>203747</v>
      </c>
      <c r="FJ40" s="358">
        <f t="shared" si="190"/>
        <v>204606</v>
      </c>
      <c r="FK40" s="358">
        <f t="shared" si="190"/>
        <v>203194</v>
      </c>
    </row>
    <row r="41" spans="2:170" x14ac:dyDescent="0.25">
      <c r="B41" s="3" t="s">
        <v>10</v>
      </c>
      <c r="C41" s="177">
        <f t="shared" ref="C41:Q41" si="191">SUM(C38)/C40</f>
        <v>0.98947790457750262</v>
      </c>
      <c r="D41" s="14">
        <f t="shared" si="191"/>
        <v>0.98445396351735093</v>
      </c>
      <c r="E41" s="14">
        <f t="shared" si="191"/>
        <v>0.97914130346562778</v>
      </c>
      <c r="F41" s="14">
        <f t="shared" si="191"/>
        <v>0.97595756768498498</v>
      </c>
      <c r="G41" s="14">
        <f t="shared" si="191"/>
        <v>0.97387229949477871</v>
      </c>
      <c r="H41" s="14">
        <f t="shared" si="191"/>
        <v>0.97171332884263262</v>
      </c>
      <c r="I41" s="14">
        <f t="shared" si="191"/>
        <v>0.96722711151976881</v>
      </c>
      <c r="J41" s="14">
        <f t="shared" si="191"/>
        <v>0.96022573825909607</v>
      </c>
      <c r="K41" s="14">
        <f t="shared" si="191"/>
        <v>0.95679227016815016</v>
      </c>
      <c r="L41" s="14">
        <f t="shared" si="191"/>
        <v>0.94488946020886233</v>
      </c>
      <c r="M41" s="14">
        <f t="shared" si="191"/>
        <v>0.94051263453189837</v>
      </c>
      <c r="N41" s="23">
        <f t="shared" si="191"/>
        <v>0.93494787489975939</v>
      </c>
      <c r="O41" s="177">
        <f t="shared" si="191"/>
        <v>0.92562646052649555</v>
      </c>
      <c r="P41" s="14">
        <f t="shared" si="191"/>
        <v>0.91999756028138091</v>
      </c>
      <c r="Q41" s="14">
        <f t="shared" si="191"/>
        <v>0.91384921222779214</v>
      </c>
      <c r="R41" s="14">
        <f t="shared" ref="R41:W41" si="192">SUM(R38)/R40</f>
        <v>0.91127385836174191</v>
      </c>
      <c r="S41" s="14">
        <f t="shared" si="192"/>
        <v>0.90345540616219688</v>
      </c>
      <c r="T41" s="14">
        <f t="shared" si="192"/>
        <v>0.89022018243139656</v>
      </c>
      <c r="U41" s="14">
        <f t="shared" si="192"/>
        <v>0.87749403439292251</v>
      </c>
      <c r="V41" s="14">
        <f t="shared" si="192"/>
        <v>0.86713021976442173</v>
      </c>
      <c r="W41" s="14">
        <f t="shared" si="192"/>
        <v>0.85665152467249639</v>
      </c>
      <c r="X41" s="14">
        <f t="shared" ref="X41:AC41" si="193">SUM(X38)/X40</f>
        <v>0.84015389215944447</v>
      </c>
      <c r="Y41" s="14">
        <f t="shared" si="193"/>
        <v>0.82080339858666806</v>
      </c>
      <c r="Z41" s="23">
        <f t="shared" si="193"/>
        <v>0.8122792759512375</v>
      </c>
      <c r="AA41" s="177">
        <f t="shared" si="193"/>
        <v>0.80707644131942446</v>
      </c>
      <c r="AB41" s="14">
        <f t="shared" si="193"/>
        <v>0.80239965647023159</v>
      </c>
      <c r="AC41" s="14">
        <f t="shared" si="193"/>
        <v>0.79545583566596945</v>
      </c>
      <c r="AD41" s="14">
        <f t="shared" ref="AD41:AI41" si="194">SUM(AD38)/AD40</f>
        <v>0.79194349323421231</v>
      </c>
      <c r="AE41" s="14">
        <f t="shared" si="194"/>
        <v>0.78503016902921852</v>
      </c>
      <c r="AF41" s="14">
        <f t="shared" si="194"/>
        <v>0.77656836785503214</v>
      </c>
      <c r="AG41" s="14">
        <f t="shared" si="194"/>
        <v>0.76801868825139863</v>
      </c>
      <c r="AH41" s="14">
        <f t="shared" si="194"/>
        <v>0.75551422967321713</v>
      </c>
      <c r="AI41" s="14">
        <f t="shared" si="194"/>
        <v>0.7443107924402369</v>
      </c>
      <c r="AJ41" s="14">
        <f t="shared" ref="AJ41:AO41" si="195">SUM(AJ38)/AJ40</f>
        <v>0.73460251335156324</v>
      </c>
      <c r="AK41" s="14">
        <f t="shared" si="195"/>
        <v>0.72925875464123391</v>
      </c>
      <c r="AL41" s="23">
        <f t="shared" si="195"/>
        <v>0.72149725812258358</v>
      </c>
      <c r="AM41" s="177">
        <f t="shared" si="195"/>
        <v>0.71704755565416756</v>
      </c>
      <c r="AN41" s="14">
        <f t="shared" si="195"/>
        <v>0.7136721350841001</v>
      </c>
      <c r="AO41" s="14">
        <f t="shared" si="195"/>
        <v>0.70833579925430545</v>
      </c>
      <c r="AP41" s="14">
        <f t="shared" ref="AP41:AU41" si="196">SUM(AP38)/AP40</f>
        <v>0.70437756711592825</v>
      </c>
      <c r="AQ41" s="14">
        <f t="shared" si="196"/>
        <v>0.70289611087938653</v>
      </c>
      <c r="AR41" s="14">
        <f t="shared" si="196"/>
        <v>0.69807114044737806</v>
      </c>
      <c r="AS41" s="14">
        <f t="shared" si="196"/>
        <v>0.68887470618452395</v>
      </c>
      <c r="AT41" s="14">
        <f t="shared" si="196"/>
        <v>0.6843878148799063</v>
      </c>
      <c r="AU41" s="14">
        <f t="shared" si="196"/>
        <v>0.67361768884679141</v>
      </c>
      <c r="AV41" s="14">
        <f t="shared" ref="AV41:BJ41" si="197">SUM(AV38)/AV40</f>
        <v>0.6660491337108253</v>
      </c>
      <c r="AW41" s="14">
        <f t="shared" si="197"/>
        <v>0.6597198798150522</v>
      </c>
      <c r="AX41" s="23">
        <f t="shared" si="197"/>
        <v>0.6536257398536226</v>
      </c>
      <c r="AY41" s="177">
        <f t="shared" si="197"/>
        <v>0.64801276872450686</v>
      </c>
      <c r="AZ41" s="14">
        <f t="shared" si="197"/>
        <v>0.64199993733223315</v>
      </c>
      <c r="BA41" s="14">
        <f t="shared" si="197"/>
        <v>0.63744317238346127</v>
      </c>
      <c r="BB41" s="14">
        <f t="shared" si="197"/>
        <v>0.62761909753157596</v>
      </c>
      <c r="BC41" s="14">
        <f t="shared" si="197"/>
        <v>0.62186632139908427</v>
      </c>
      <c r="BD41" s="14">
        <f t="shared" si="197"/>
        <v>0.60804406000301525</v>
      </c>
      <c r="BE41" s="14">
        <f t="shared" si="197"/>
        <v>0.59658442447759952</v>
      </c>
      <c r="BF41" s="14">
        <f t="shared" si="197"/>
        <v>0.58517419447383046</v>
      </c>
      <c r="BG41" s="14">
        <f t="shared" si="197"/>
        <v>0.57864761670156428</v>
      </c>
      <c r="BH41" s="14">
        <f t="shared" si="197"/>
        <v>0.56192270728093063</v>
      </c>
      <c r="BI41" s="14">
        <f t="shared" si="197"/>
        <v>0.55116422051613512</v>
      </c>
      <c r="BJ41" s="23">
        <f t="shared" si="197"/>
        <v>0.54729868216238375</v>
      </c>
      <c r="BK41" s="177">
        <f t="shared" ref="BK41:BP41" si="198">SUM(BK38)/BK40</f>
        <v>0.54636339802031131</v>
      </c>
      <c r="BL41" s="14">
        <f t="shared" si="198"/>
        <v>0.53875151178801983</v>
      </c>
      <c r="BM41" s="14">
        <f t="shared" si="198"/>
        <v>0.53843745998321069</v>
      </c>
      <c r="BN41" s="14">
        <f t="shared" si="198"/>
        <v>0.52883812664356977</v>
      </c>
      <c r="BO41" s="14">
        <f t="shared" si="198"/>
        <v>0.52177802601435141</v>
      </c>
      <c r="BP41" s="14">
        <f t="shared" si="198"/>
        <v>0.51555650012109111</v>
      </c>
      <c r="BQ41" s="14">
        <f t="shared" ref="BQ41:CB41" si="199">SUM(BQ38)/BQ40</f>
        <v>0.50306696833027209</v>
      </c>
      <c r="BR41" s="14">
        <f t="shared" si="199"/>
        <v>0.49928115733668793</v>
      </c>
      <c r="BS41" s="14">
        <f t="shared" si="199"/>
        <v>0.49169411427753112</v>
      </c>
      <c r="BT41" s="14">
        <f t="shared" si="199"/>
        <v>0.48352394637900831</v>
      </c>
      <c r="BU41" s="14">
        <f t="shared" si="199"/>
        <v>0.4784207003799138</v>
      </c>
      <c r="BV41" s="23">
        <f t="shared" si="199"/>
        <v>0.47206975920679889</v>
      </c>
      <c r="BW41" s="177">
        <f t="shared" si="199"/>
        <v>0.46811058545239503</v>
      </c>
      <c r="BX41" s="14">
        <f t="shared" si="199"/>
        <v>0.46456102994814769</v>
      </c>
      <c r="BY41" s="14">
        <f t="shared" si="199"/>
        <v>0.46028836514457572</v>
      </c>
      <c r="BZ41" s="14">
        <f t="shared" si="199"/>
        <v>0.45476321369669365</v>
      </c>
      <c r="CA41" s="14">
        <f t="shared" si="199"/>
        <v>0.44702224348242048</v>
      </c>
      <c r="CB41" s="14">
        <f t="shared" si="199"/>
        <v>0.4410005945390848</v>
      </c>
      <c r="CC41" s="14">
        <f t="shared" ref="CC41:DK41" si="200">SUM(CC38)/CC40</f>
        <v>0.43546861290970851</v>
      </c>
      <c r="CD41" s="14">
        <f t="shared" si="200"/>
        <v>0.43006631916403593</v>
      </c>
      <c r="CE41" s="14">
        <f t="shared" si="200"/>
        <v>0.42650250601394352</v>
      </c>
      <c r="CF41" s="14">
        <f t="shared" si="200"/>
        <v>0.42438673292317403</v>
      </c>
      <c r="CG41" s="14">
        <f t="shared" si="200"/>
        <v>0.41393593341720702</v>
      </c>
      <c r="CH41" s="23">
        <f t="shared" si="200"/>
        <v>0.41395480612354557</v>
      </c>
      <c r="CI41" s="239">
        <f t="shared" si="200"/>
        <v>0.41860891906771885</v>
      </c>
      <c r="CJ41" s="240">
        <f t="shared" si="200"/>
        <v>0.4154228855721393</v>
      </c>
      <c r="CK41" s="240">
        <f t="shared" si="200"/>
        <v>0.41396387696178211</v>
      </c>
      <c r="CL41" s="240">
        <f t="shared" si="200"/>
        <v>0.4110104011887073</v>
      </c>
      <c r="CM41" s="240">
        <f t="shared" si="200"/>
        <v>0.40818341594423269</v>
      </c>
      <c r="CN41" s="240">
        <f t="shared" si="200"/>
        <v>0.40485926043124204</v>
      </c>
      <c r="CO41" s="240">
        <f t="shared" si="200"/>
        <v>0.4015907225973564</v>
      </c>
      <c r="CP41" s="240">
        <f t="shared" si="200"/>
        <v>0.39644287223327684</v>
      </c>
      <c r="CQ41" s="240">
        <f t="shared" si="200"/>
        <v>0.39300980266340241</v>
      </c>
      <c r="CR41" s="240">
        <f t="shared" si="200"/>
        <v>0.39013761581467671</v>
      </c>
      <c r="CS41" s="240">
        <f t="shared" si="200"/>
        <v>0.38498705267230859</v>
      </c>
      <c r="CT41" s="241">
        <f t="shared" si="200"/>
        <v>0.381934817067414</v>
      </c>
      <c r="CU41" s="240">
        <f t="shared" si="200"/>
        <v>0.37715482961557234</v>
      </c>
      <c r="CV41" s="240">
        <f t="shared" si="200"/>
        <v>0.37496717290587916</v>
      </c>
      <c r="CW41" s="240">
        <f t="shared" si="200"/>
        <v>0.37176016816388047</v>
      </c>
      <c r="CX41" s="240">
        <f t="shared" si="200"/>
        <v>0.36935708583922933</v>
      </c>
      <c r="CY41" s="240">
        <f t="shared" si="200"/>
        <v>0.36810826859320106</v>
      </c>
      <c r="CZ41" s="240">
        <f t="shared" si="200"/>
        <v>0.36652368168174115</v>
      </c>
      <c r="DA41" s="240">
        <f t="shared" si="200"/>
        <v>0.36406342913776019</v>
      </c>
      <c r="DB41" s="240">
        <f t="shared" si="200"/>
        <v>0.36230708454042665</v>
      </c>
      <c r="DC41" s="240">
        <f t="shared" si="200"/>
        <v>0.35913423174714887</v>
      </c>
      <c r="DD41" s="240">
        <f t="shared" si="200"/>
        <v>0.35633719358795768</v>
      </c>
      <c r="DE41" s="240">
        <f t="shared" si="200"/>
        <v>0.35397015050517755</v>
      </c>
      <c r="DF41" s="241">
        <f t="shared" si="200"/>
        <v>0.34916747062028564</v>
      </c>
      <c r="DG41" s="240">
        <f t="shared" si="200"/>
        <v>0.35011671492379864</v>
      </c>
      <c r="DH41" s="240">
        <f t="shared" si="200"/>
        <v>0.34287579354401493</v>
      </c>
      <c r="DI41" s="240">
        <f t="shared" si="200"/>
        <v>0.34158060528729217</v>
      </c>
      <c r="DJ41" s="240">
        <f t="shared" si="200"/>
        <v>0.33948030614540337</v>
      </c>
      <c r="DK41" s="240">
        <f t="shared" si="200"/>
        <v>0.33643435588222348</v>
      </c>
      <c r="DL41" s="240">
        <f t="shared" ref="DL41:DR41" si="201">SUM(DL38)/DL40</f>
        <v>0.33625413449570313</v>
      </c>
      <c r="DM41" s="240">
        <f t="shared" si="201"/>
        <v>0.33567451641350232</v>
      </c>
      <c r="DN41" s="240">
        <f t="shared" si="201"/>
        <v>0.33360985956772493</v>
      </c>
      <c r="DO41" s="240">
        <f t="shared" si="201"/>
        <v>0.33088875790879263</v>
      </c>
      <c r="DP41" s="240">
        <f t="shared" si="201"/>
        <v>0.32932738183591681</v>
      </c>
      <c r="DQ41" s="240">
        <f t="shared" si="201"/>
        <v>0.32875783250832602</v>
      </c>
      <c r="DR41" s="240">
        <f t="shared" si="201"/>
        <v>0.32723743995111215</v>
      </c>
      <c r="DS41" s="240">
        <f t="shared" ref="DS41:FK41" si="202">SUM(DS38)/DS40</f>
        <v>0.32704230332688833</v>
      </c>
      <c r="DT41" s="240">
        <f t="shared" si="202"/>
        <v>0.32518813680587833</v>
      </c>
      <c r="DU41" s="240">
        <f t="shared" si="202"/>
        <v>0.32370902849091893</v>
      </c>
      <c r="DV41" s="356">
        <f t="shared" si="202"/>
        <v>0.32385588321399683</v>
      </c>
      <c r="DW41" s="356">
        <f t="shared" si="202"/>
        <v>0.32273065291755493</v>
      </c>
      <c r="DX41" s="356">
        <f t="shared" si="202"/>
        <v>0.32269686310027168</v>
      </c>
      <c r="DY41" s="356">
        <f t="shared" si="202"/>
        <v>0.31981247653486672</v>
      </c>
      <c r="DZ41" s="356">
        <f t="shared" si="202"/>
        <v>0.31916321957094762</v>
      </c>
      <c r="EA41" s="356">
        <f t="shared" si="202"/>
        <v>0.31760512833205456</v>
      </c>
      <c r="EB41" s="356">
        <f t="shared" si="202"/>
        <v>0.31764455592992247</v>
      </c>
      <c r="EC41" s="356">
        <f t="shared" si="202"/>
        <v>0.31518020664155638</v>
      </c>
      <c r="ED41" s="356">
        <f t="shared" si="202"/>
        <v>0.31263164676787053</v>
      </c>
      <c r="EE41" s="356">
        <f t="shared" si="202"/>
        <v>0.31183227091041471</v>
      </c>
      <c r="EF41" s="356">
        <f t="shared" si="202"/>
        <v>0.30932247367042437</v>
      </c>
      <c r="EG41" s="356">
        <f t="shared" si="202"/>
        <v>0.30651217627360455</v>
      </c>
      <c r="EH41" s="356">
        <f t="shared" si="202"/>
        <v>0.30371296633616574</v>
      </c>
      <c r="EI41" s="356">
        <f t="shared" si="202"/>
        <v>0.30443138029838951</v>
      </c>
      <c r="EJ41" s="356">
        <f t="shared" si="202"/>
        <v>0.30015617019604762</v>
      </c>
      <c r="EK41" s="356">
        <f t="shared" si="202"/>
        <v>0.29846356302141386</v>
      </c>
      <c r="EL41" s="356">
        <f t="shared" si="202"/>
        <v>0.29726126108461315</v>
      </c>
      <c r="EM41" s="356">
        <f t="shared" si="202"/>
        <v>0.29500400800617677</v>
      </c>
      <c r="EN41" s="356">
        <f t="shared" si="202"/>
        <v>0.29242842996704155</v>
      </c>
      <c r="EO41" s="356">
        <f t="shared" si="202"/>
        <v>0.29039778019822476</v>
      </c>
      <c r="EP41" s="356">
        <f t="shared" si="202"/>
        <v>0.2887644799142372</v>
      </c>
      <c r="EQ41" s="356">
        <f t="shared" si="202"/>
        <v>0.288454066487419</v>
      </c>
      <c r="ER41" s="356">
        <f t="shared" si="202"/>
        <v>0.28470165948611731</v>
      </c>
      <c r="ES41" s="356">
        <f t="shared" si="202"/>
        <v>0.28301105758533796</v>
      </c>
      <c r="ET41" s="356">
        <f t="shared" si="202"/>
        <v>0.28171054382049043</v>
      </c>
      <c r="EU41" s="356">
        <f t="shared" si="202"/>
        <v>0.27969493539721751</v>
      </c>
      <c r="EV41" s="356">
        <f t="shared" si="202"/>
        <v>0.27941277793635638</v>
      </c>
      <c r="EW41" s="356">
        <f t="shared" si="202"/>
        <v>0.27551065447144502</v>
      </c>
      <c r="EX41" s="356">
        <f t="shared" si="202"/>
        <v>0.27364936323434647</v>
      </c>
      <c r="EY41" s="282">
        <f t="shared" si="202"/>
        <v>0.27503182432970008</v>
      </c>
      <c r="EZ41" s="282">
        <f t="shared" si="202"/>
        <v>0.26902621062529386</v>
      </c>
      <c r="FA41" s="282">
        <f t="shared" si="202"/>
        <v>0.26646366538077426</v>
      </c>
      <c r="FB41" s="282">
        <f t="shared" si="202"/>
        <v>0.26570247528154978</v>
      </c>
      <c r="FC41" s="282">
        <f t="shared" si="202"/>
        <v>0.26570038805250756</v>
      </c>
      <c r="FD41" s="282">
        <f t="shared" si="202"/>
        <v>0.26292644381076719</v>
      </c>
      <c r="FE41" s="282">
        <f t="shared" si="202"/>
        <v>0.25978879280593981</v>
      </c>
      <c r="FF41" s="282">
        <f t="shared" si="202"/>
        <v>0.25692326580724373</v>
      </c>
      <c r="FG41" s="282">
        <f t="shared" si="202"/>
        <v>0.25524496130122187</v>
      </c>
      <c r="FH41" s="282">
        <f t="shared" si="202"/>
        <v>0.25274229312611607</v>
      </c>
      <c r="FI41" s="282">
        <f t="shared" si="202"/>
        <v>0.25004539944146414</v>
      </c>
      <c r="FJ41" s="282">
        <f t="shared" si="202"/>
        <v>0.24766624634663695</v>
      </c>
      <c r="FK41" s="282">
        <f t="shared" si="202"/>
        <v>0.24425918088132523</v>
      </c>
    </row>
    <row r="42" spans="2:170" ht="13.8" thickBot="1" x14ac:dyDescent="0.3">
      <c r="B42" s="4" t="s">
        <v>11</v>
      </c>
      <c r="C42" s="178">
        <f t="shared" ref="C42:Q42" si="203">SUM(C39/C40)</f>
        <v>1.0522095422497334E-2</v>
      </c>
      <c r="D42" s="15">
        <f t="shared" si="203"/>
        <v>1.5546036482649083E-2</v>
      </c>
      <c r="E42" s="15">
        <f t="shared" si="203"/>
        <v>2.0858696534372209E-2</v>
      </c>
      <c r="F42" s="15">
        <f t="shared" si="203"/>
        <v>2.4042432315015062E-2</v>
      </c>
      <c r="G42" s="15">
        <f t="shared" si="203"/>
        <v>2.6127700505221254E-2</v>
      </c>
      <c r="H42" s="15">
        <f t="shared" si="203"/>
        <v>2.8286671157367438E-2</v>
      </c>
      <c r="I42" s="15">
        <f t="shared" si="203"/>
        <v>3.2772888480231181E-2</v>
      </c>
      <c r="J42" s="15">
        <f t="shared" si="203"/>
        <v>3.9774261740903885E-2</v>
      </c>
      <c r="K42" s="15">
        <f t="shared" si="203"/>
        <v>4.3207729831849839E-2</v>
      </c>
      <c r="L42" s="15">
        <f t="shared" si="203"/>
        <v>5.5110539791137697E-2</v>
      </c>
      <c r="M42" s="15">
        <f t="shared" si="203"/>
        <v>5.9487365468101676E-2</v>
      </c>
      <c r="N42" s="24">
        <f t="shared" si="203"/>
        <v>6.5052125100240582E-2</v>
      </c>
      <c r="O42" s="178">
        <f t="shared" si="203"/>
        <v>7.4373539473504405E-2</v>
      </c>
      <c r="P42" s="15">
        <f t="shared" si="203"/>
        <v>8.0002439718619117E-2</v>
      </c>
      <c r="Q42" s="15">
        <f t="shared" si="203"/>
        <v>8.6150787772207915E-2</v>
      </c>
      <c r="R42" s="15">
        <f t="shared" ref="R42:W42" si="204">SUM(R39/R40)</f>
        <v>8.8726141638258121E-2</v>
      </c>
      <c r="S42" s="15">
        <f t="shared" si="204"/>
        <v>9.6544593837803172E-2</v>
      </c>
      <c r="T42" s="15">
        <f t="shared" si="204"/>
        <v>0.1097798175686034</v>
      </c>
      <c r="U42" s="15">
        <f t="shared" si="204"/>
        <v>0.12250596560707751</v>
      </c>
      <c r="V42" s="15">
        <f t="shared" si="204"/>
        <v>0.13286978023557827</v>
      </c>
      <c r="W42" s="15">
        <f t="shared" si="204"/>
        <v>0.14334847532750358</v>
      </c>
      <c r="X42" s="15">
        <f t="shared" ref="X42:AC42" si="205">SUM(X39/X40)</f>
        <v>0.15984610784055558</v>
      </c>
      <c r="Y42" s="15">
        <f t="shared" si="205"/>
        <v>0.17919660141333191</v>
      </c>
      <c r="Z42" s="24">
        <f t="shared" si="205"/>
        <v>0.18772072404876247</v>
      </c>
      <c r="AA42" s="178">
        <f t="shared" si="205"/>
        <v>0.19292355868057556</v>
      </c>
      <c r="AB42" s="15">
        <f t="shared" si="205"/>
        <v>0.19760034352976838</v>
      </c>
      <c r="AC42" s="15">
        <f t="shared" si="205"/>
        <v>0.20454416433403058</v>
      </c>
      <c r="AD42" s="15">
        <f t="shared" ref="AD42:AI42" si="206">SUM(AD39/AD40)</f>
        <v>0.20805650676578766</v>
      </c>
      <c r="AE42" s="15">
        <f t="shared" si="206"/>
        <v>0.21496983097078151</v>
      </c>
      <c r="AF42" s="15">
        <f t="shared" si="206"/>
        <v>0.22343163214496786</v>
      </c>
      <c r="AG42" s="15">
        <f t="shared" si="206"/>
        <v>0.23198131174860134</v>
      </c>
      <c r="AH42" s="15">
        <f t="shared" si="206"/>
        <v>0.24448577032678287</v>
      </c>
      <c r="AI42" s="15">
        <f t="shared" si="206"/>
        <v>0.25568920755976304</v>
      </c>
      <c r="AJ42" s="15">
        <f t="shared" ref="AJ42:AO42" si="207">SUM(AJ39/AJ40)</f>
        <v>0.26539748664843682</v>
      </c>
      <c r="AK42" s="15">
        <f t="shared" si="207"/>
        <v>0.27074124535876609</v>
      </c>
      <c r="AL42" s="24">
        <f t="shared" si="207"/>
        <v>0.27850274187741642</v>
      </c>
      <c r="AM42" s="178">
        <f t="shared" si="207"/>
        <v>0.28295244434583239</v>
      </c>
      <c r="AN42" s="15">
        <f t="shared" si="207"/>
        <v>0.2863278649158999</v>
      </c>
      <c r="AO42" s="15">
        <f t="shared" si="207"/>
        <v>0.29166420074569449</v>
      </c>
      <c r="AP42" s="15">
        <f t="shared" ref="AP42:AU42" si="208">SUM(AP39/AP40)</f>
        <v>0.29562243288407175</v>
      </c>
      <c r="AQ42" s="15">
        <f t="shared" si="208"/>
        <v>0.29710388912061347</v>
      </c>
      <c r="AR42" s="15">
        <f t="shared" si="208"/>
        <v>0.30192885955262194</v>
      </c>
      <c r="AS42" s="15">
        <f t="shared" si="208"/>
        <v>0.3111252938154761</v>
      </c>
      <c r="AT42" s="15">
        <f t="shared" si="208"/>
        <v>0.31561218512009376</v>
      </c>
      <c r="AU42" s="15">
        <f t="shared" si="208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09">SUM(AY39/AY40)</f>
        <v>0.35198723127549314</v>
      </c>
      <c r="AZ42" s="15">
        <f t="shared" si="209"/>
        <v>0.35800006266776685</v>
      </c>
      <c r="BA42" s="15">
        <f t="shared" si="209"/>
        <v>0.36255682761653868</v>
      </c>
      <c r="BB42" s="15">
        <f t="shared" si="209"/>
        <v>0.37238090246842409</v>
      </c>
      <c r="BC42" s="15">
        <f t="shared" si="209"/>
        <v>0.37813367860091573</v>
      </c>
      <c r="BD42" s="15">
        <f t="shared" si="209"/>
        <v>0.39195593999698475</v>
      </c>
      <c r="BE42" s="15">
        <f t="shared" si="209"/>
        <v>0.40341557552240043</v>
      </c>
      <c r="BF42" s="15">
        <f t="shared" si="209"/>
        <v>0.41482580552616949</v>
      </c>
      <c r="BG42" s="15">
        <f t="shared" si="209"/>
        <v>0.42135238329843577</v>
      </c>
      <c r="BH42" s="15">
        <f t="shared" ref="BH42:BM42" si="210">SUM(BH39/BH40)</f>
        <v>0.43807729271906942</v>
      </c>
      <c r="BI42" s="15">
        <f t="shared" si="210"/>
        <v>0.44883577948386488</v>
      </c>
      <c r="BJ42" s="24">
        <f t="shared" si="210"/>
        <v>0.45270131783761625</v>
      </c>
      <c r="BK42" s="178">
        <f t="shared" si="210"/>
        <v>0.45363660197968864</v>
      </c>
      <c r="BL42" s="15">
        <f t="shared" si="210"/>
        <v>0.46124848821198017</v>
      </c>
      <c r="BM42" s="15">
        <f t="shared" si="210"/>
        <v>0.46156254001678926</v>
      </c>
      <c r="BN42" s="15">
        <f t="shared" ref="BN42:BS42" si="211">SUM(BN39/BN40)</f>
        <v>0.47116187335643028</v>
      </c>
      <c r="BO42" s="15">
        <f t="shared" si="211"/>
        <v>0.47822197398564859</v>
      </c>
      <c r="BP42" s="15">
        <f t="shared" si="211"/>
        <v>0.48444349987890889</v>
      </c>
      <c r="BQ42" s="15">
        <f t="shared" si="211"/>
        <v>0.49693303166972785</v>
      </c>
      <c r="BR42" s="15">
        <f t="shared" si="211"/>
        <v>0.50071884266331201</v>
      </c>
      <c r="BS42" s="15">
        <f t="shared" si="211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12">SUM(BW39/BW40)</f>
        <v>0.53188941454760497</v>
      </c>
      <c r="BX42" s="15">
        <f t="shared" si="212"/>
        <v>0.53543897005185226</v>
      </c>
      <c r="BY42" s="15">
        <f t="shared" si="212"/>
        <v>0.53971163485542428</v>
      </c>
      <c r="BZ42" s="15">
        <f t="shared" si="212"/>
        <v>0.54523678630330641</v>
      </c>
      <c r="CA42" s="15">
        <f t="shared" si="212"/>
        <v>0.55297775651757952</v>
      </c>
      <c r="CB42" s="15">
        <f t="shared" si="212"/>
        <v>0.5589994054609152</v>
      </c>
      <c r="CC42" s="15">
        <f t="shared" ref="CC42:DK42" si="213">SUM(CC39/CC40)</f>
        <v>0.56453138709029149</v>
      </c>
      <c r="CD42" s="15">
        <f t="shared" si="213"/>
        <v>0.56993368083596407</v>
      </c>
      <c r="CE42" s="15">
        <f t="shared" si="213"/>
        <v>0.57349749398605643</v>
      </c>
      <c r="CF42" s="15">
        <f t="shared" si="213"/>
        <v>0.57561326707682603</v>
      </c>
      <c r="CG42" s="15">
        <f t="shared" si="213"/>
        <v>0.58606406658279298</v>
      </c>
      <c r="CH42" s="24">
        <f t="shared" si="213"/>
        <v>0.58604519387645448</v>
      </c>
      <c r="CI42" s="244">
        <f t="shared" si="213"/>
        <v>0.5813910809322812</v>
      </c>
      <c r="CJ42" s="245">
        <f t="shared" si="213"/>
        <v>0.58457711442786064</v>
      </c>
      <c r="CK42" s="245">
        <f t="shared" si="213"/>
        <v>0.58603612303821795</v>
      </c>
      <c r="CL42" s="245">
        <f t="shared" si="213"/>
        <v>0.58898959881129276</v>
      </c>
      <c r="CM42" s="245">
        <f t="shared" si="213"/>
        <v>0.59181658405576731</v>
      </c>
      <c r="CN42" s="245">
        <f t="shared" si="213"/>
        <v>0.5951407395687579</v>
      </c>
      <c r="CO42" s="245">
        <f t="shared" si="213"/>
        <v>0.5984092774026436</v>
      </c>
      <c r="CP42" s="245">
        <f t="shared" si="213"/>
        <v>0.60355712776672321</v>
      </c>
      <c r="CQ42" s="245">
        <f t="shared" si="213"/>
        <v>0.60699019733659765</v>
      </c>
      <c r="CR42" s="245">
        <f t="shared" si="213"/>
        <v>0.60986238418532324</v>
      </c>
      <c r="CS42" s="245">
        <f t="shared" si="213"/>
        <v>0.61501294732769141</v>
      </c>
      <c r="CT42" s="246">
        <f t="shared" si="213"/>
        <v>0.61806518293258605</v>
      </c>
      <c r="CU42" s="245">
        <f t="shared" si="213"/>
        <v>0.62284517038442766</v>
      </c>
      <c r="CV42" s="245">
        <f t="shared" si="213"/>
        <v>0.62503282709412089</v>
      </c>
      <c r="CW42" s="245">
        <f t="shared" si="213"/>
        <v>0.62823983183611953</v>
      </c>
      <c r="CX42" s="245">
        <f t="shared" si="213"/>
        <v>0.63064291416077067</v>
      </c>
      <c r="CY42" s="245">
        <f t="shared" si="213"/>
        <v>0.631891731406799</v>
      </c>
      <c r="CZ42" s="245">
        <f t="shared" si="213"/>
        <v>0.63347631831825879</v>
      </c>
      <c r="DA42" s="245">
        <f t="shared" si="213"/>
        <v>0.63593657086223987</v>
      </c>
      <c r="DB42" s="245">
        <f t="shared" si="213"/>
        <v>0.6376929154595733</v>
      </c>
      <c r="DC42" s="245">
        <f t="shared" si="213"/>
        <v>0.64086576825285113</v>
      </c>
      <c r="DD42" s="245">
        <f t="shared" si="213"/>
        <v>0.64366280641204232</v>
      </c>
      <c r="DE42" s="245">
        <f t="shared" si="213"/>
        <v>0.64602984949482245</v>
      </c>
      <c r="DF42" s="246">
        <f t="shared" si="213"/>
        <v>0.65083252937971436</v>
      </c>
      <c r="DG42" s="245">
        <f t="shared" si="213"/>
        <v>0.64988328507620141</v>
      </c>
      <c r="DH42" s="245">
        <f t="shared" si="213"/>
        <v>0.65712420645598513</v>
      </c>
      <c r="DI42" s="245">
        <f t="shared" si="213"/>
        <v>0.65841939471270783</v>
      </c>
      <c r="DJ42" s="245">
        <f t="shared" si="213"/>
        <v>0.66051969385459663</v>
      </c>
      <c r="DK42" s="245">
        <f t="shared" si="213"/>
        <v>0.66356564411777652</v>
      </c>
      <c r="DL42" s="245">
        <f t="shared" ref="DL42:DR42" si="214">SUM(DL39/DL40)</f>
        <v>0.66374586550429693</v>
      </c>
      <c r="DM42" s="245">
        <f t="shared" si="214"/>
        <v>0.66432548358649768</v>
      </c>
      <c r="DN42" s="245">
        <f t="shared" si="214"/>
        <v>0.66639014043227507</v>
      </c>
      <c r="DO42" s="245">
        <f t="shared" si="214"/>
        <v>0.66911124209120731</v>
      </c>
      <c r="DP42" s="245">
        <f t="shared" si="214"/>
        <v>0.67067261816408319</v>
      </c>
      <c r="DQ42" s="245">
        <f t="shared" si="214"/>
        <v>0.67124216749167398</v>
      </c>
      <c r="DR42" s="245">
        <f t="shared" si="214"/>
        <v>0.6727625600488879</v>
      </c>
      <c r="DS42" s="245">
        <f t="shared" ref="DS42:FK42" si="215">SUM(DS39/DS40)</f>
        <v>0.67295769667311167</v>
      </c>
      <c r="DT42" s="245">
        <f t="shared" si="215"/>
        <v>0.67481186319412167</v>
      </c>
      <c r="DU42" s="245">
        <f t="shared" si="215"/>
        <v>0.67629097150908113</v>
      </c>
      <c r="DV42" s="357">
        <f t="shared" si="215"/>
        <v>0.67614411678600317</v>
      </c>
      <c r="DW42" s="357">
        <f t="shared" si="215"/>
        <v>0.67726934708244513</v>
      </c>
      <c r="DX42" s="357">
        <f t="shared" si="215"/>
        <v>0.67730313689972832</v>
      </c>
      <c r="DY42" s="357">
        <f t="shared" si="215"/>
        <v>0.68018752346513334</v>
      </c>
      <c r="DZ42" s="357">
        <f t="shared" si="215"/>
        <v>0.68083678042905238</v>
      </c>
      <c r="EA42" s="357">
        <f t="shared" si="215"/>
        <v>0.68239487166794544</v>
      </c>
      <c r="EB42" s="357">
        <f t="shared" si="215"/>
        <v>0.68235544407007753</v>
      </c>
      <c r="EC42" s="357">
        <f t="shared" si="215"/>
        <v>0.68481979335844367</v>
      </c>
      <c r="ED42" s="357">
        <f t="shared" si="215"/>
        <v>0.68736835323212953</v>
      </c>
      <c r="EE42" s="357">
        <f t="shared" si="215"/>
        <v>0.68816772908958523</v>
      </c>
      <c r="EF42" s="357">
        <f t="shared" si="215"/>
        <v>0.69067752632957558</v>
      </c>
      <c r="EG42" s="357">
        <f t="shared" si="215"/>
        <v>0.6934878237263955</v>
      </c>
      <c r="EH42" s="357">
        <f t="shared" si="215"/>
        <v>0.69628703366383426</v>
      </c>
      <c r="EI42" s="357">
        <f t="shared" si="215"/>
        <v>0.69556861970161055</v>
      </c>
      <c r="EJ42" s="357">
        <f t="shared" si="215"/>
        <v>0.69984382980395243</v>
      </c>
      <c r="EK42" s="357">
        <f t="shared" si="215"/>
        <v>0.70153643697858614</v>
      </c>
      <c r="EL42" s="357">
        <f t="shared" si="215"/>
        <v>0.70273873891538685</v>
      </c>
      <c r="EM42" s="357">
        <f t="shared" si="215"/>
        <v>0.70499599199382323</v>
      </c>
      <c r="EN42" s="357">
        <f t="shared" si="215"/>
        <v>0.70757157003295845</v>
      </c>
      <c r="EO42" s="357">
        <f t="shared" si="215"/>
        <v>0.70960221980177529</v>
      </c>
      <c r="EP42" s="357">
        <f t="shared" si="215"/>
        <v>0.71123552008576274</v>
      </c>
      <c r="EQ42" s="357">
        <f t="shared" si="215"/>
        <v>0.711545933512581</v>
      </c>
      <c r="ER42" s="357">
        <f t="shared" si="215"/>
        <v>0.71529834051388264</v>
      </c>
      <c r="ES42" s="357">
        <f t="shared" si="215"/>
        <v>0.71698894241466204</v>
      </c>
      <c r="ET42" s="357">
        <f t="shared" si="215"/>
        <v>0.71828945617950957</v>
      </c>
      <c r="EU42" s="357">
        <f t="shared" si="215"/>
        <v>0.72030506460278254</v>
      </c>
      <c r="EV42" s="357">
        <f t="shared" si="215"/>
        <v>0.72058722206364356</v>
      </c>
      <c r="EW42" s="357">
        <f t="shared" si="215"/>
        <v>0.72448934552855493</v>
      </c>
      <c r="EX42" s="357">
        <f t="shared" si="215"/>
        <v>0.72635063676565348</v>
      </c>
      <c r="EY42" s="354">
        <f t="shared" si="215"/>
        <v>0.72496817567029992</v>
      </c>
      <c r="EZ42" s="354">
        <f t="shared" si="215"/>
        <v>0.73097378937470614</v>
      </c>
      <c r="FA42" s="354">
        <f t="shared" si="215"/>
        <v>0.73353633461922574</v>
      </c>
      <c r="FB42" s="354">
        <f t="shared" si="215"/>
        <v>0.73429752471845022</v>
      </c>
      <c r="FC42" s="354">
        <f t="shared" si="215"/>
        <v>0.73429961194749238</v>
      </c>
      <c r="FD42" s="354">
        <f t="shared" si="215"/>
        <v>0.73707355618923287</v>
      </c>
      <c r="FE42" s="354">
        <f t="shared" si="215"/>
        <v>0.74021120719406019</v>
      </c>
      <c r="FF42" s="354">
        <f t="shared" si="215"/>
        <v>0.74307673419275633</v>
      </c>
      <c r="FG42" s="354">
        <f t="shared" si="215"/>
        <v>0.74475503869877813</v>
      </c>
      <c r="FH42" s="354">
        <f t="shared" si="215"/>
        <v>0.74725770687388393</v>
      </c>
      <c r="FI42" s="354">
        <f t="shared" si="215"/>
        <v>0.7499546005585358</v>
      </c>
      <c r="FJ42" s="354">
        <f t="shared" si="215"/>
        <v>0.75233375365336308</v>
      </c>
      <c r="FK42" s="354">
        <f t="shared" si="215"/>
        <v>0.75574081911867474</v>
      </c>
    </row>
    <row r="43" spans="2:170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70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70" x14ac:dyDescent="0.25">
      <c r="B45" s="2"/>
      <c r="C45" s="558" t="s">
        <v>79</v>
      </c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 t="s">
        <v>79</v>
      </c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 t="s">
        <v>79</v>
      </c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 t="s">
        <v>79</v>
      </c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 t="s">
        <v>79</v>
      </c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 t="s">
        <v>79</v>
      </c>
      <c r="BL45" s="558"/>
      <c r="BM45" s="558"/>
      <c r="BN45" s="558"/>
      <c r="BO45" s="558"/>
      <c r="BP45" s="558"/>
      <c r="BQ45" s="558"/>
      <c r="BR45" s="558"/>
      <c r="BS45" s="558"/>
      <c r="BT45" s="558"/>
      <c r="BU45" s="558"/>
      <c r="BV45" s="558"/>
      <c r="BW45" s="558" t="s">
        <v>79</v>
      </c>
      <c r="BX45" s="558"/>
      <c r="BY45" s="558"/>
      <c r="BZ45" s="558"/>
      <c r="CA45" s="558"/>
      <c r="CB45" s="558"/>
      <c r="CC45" s="558"/>
      <c r="CD45" s="558"/>
      <c r="CE45" s="558"/>
      <c r="CF45" s="558"/>
      <c r="CG45" s="558"/>
      <c r="CH45" s="558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57" t="s">
        <v>79</v>
      </c>
      <c r="CV45" s="557"/>
      <c r="CW45" s="557"/>
      <c r="CX45" s="557"/>
      <c r="CY45" s="557"/>
      <c r="CZ45" s="557"/>
      <c r="DA45" s="557"/>
      <c r="DB45" s="557"/>
      <c r="DC45" s="557"/>
      <c r="DD45" s="557"/>
      <c r="DE45" s="557"/>
      <c r="DF45" s="557"/>
      <c r="DG45" s="557" t="s">
        <v>79</v>
      </c>
      <c r="DH45" s="557"/>
      <c r="DI45" s="557"/>
      <c r="DJ45" s="557"/>
      <c r="DK45" s="557"/>
      <c r="DL45" s="557"/>
      <c r="DM45" s="557"/>
      <c r="DN45" s="557"/>
      <c r="DO45" s="557"/>
      <c r="DP45" s="557"/>
      <c r="DQ45" s="557"/>
      <c r="DR45" s="557"/>
      <c r="DS45" s="557" t="s">
        <v>79</v>
      </c>
      <c r="DT45" s="557"/>
      <c r="DU45" s="557"/>
      <c r="DV45" s="557"/>
      <c r="DW45" s="557"/>
      <c r="DX45" s="557"/>
      <c r="DY45" s="557"/>
      <c r="DZ45" s="557"/>
      <c r="EA45" s="557"/>
      <c r="EB45" s="557"/>
      <c r="EC45" s="557"/>
      <c r="ED45" s="557"/>
      <c r="EE45" s="557" t="s">
        <v>79</v>
      </c>
      <c r="EF45" s="557"/>
      <c r="EG45" s="557"/>
      <c r="EH45" s="557"/>
      <c r="EI45" s="557"/>
      <c r="EJ45" s="557"/>
      <c r="EK45" s="557"/>
      <c r="EL45" s="557"/>
      <c r="EM45" s="557"/>
      <c r="EN45" s="557"/>
      <c r="EO45" s="557"/>
      <c r="EP45" s="557"/>
      <c r="EQ45" s="557" t="s">
        <v>79</v>
      </c>
      <c r="ER45" s="557"/>
      <c r="ES45" s="557"/>
      <c r="ET45" s="557"/>
      <c r="EU45" s="557"/>
      <c r="EV45" s="557"/>
      <c r="EW45" s="557"/>
      <c r="EX45" s="557"/>
      <c r="EY45" s="557"/>
      <c r="EZ45" s="557"/>
      <c r="FA45" s="557"/>
      <c r="FB45" s="557"/>
      <c r="FC45" s="557" t="s">
        <v>79</v>
      </c>
      <c r="FD45" s="557"/>
      <c r="FE45" s="557"/>
      <c r="FF45" s="557"/>
      <c r="FG45" s="557"/>
      <c r="FH45" s="557"/>
      <c r="FI45" s="557"/>
      <c r="FJ45" s="557"/>
      <c r="FK45" s="557"/>
      <c r="FL45" s="557"/>
      <c r="FM45" s="557"/>
      <c r="FN45" s="557"/>
    </row>
    <row r="46" spans="2:170" ht="13.8" thickBot="1" x14ac:dyDescent="0.3">
      <c r="B46" s="2"/>
      <c r="C46" s="566" t="s">
        <v>78</v>
      </c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 t="s">
        <v>78</v>
      </c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 t="s">
        <v>78</v>
      </c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 t="s">
        <v>78</v>
      </c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 t="s">
        <v>78</v>
      </c>
      <c r="AZ46" s="566"/>
      <c r="BA46" s="566"/>
      <c r="BB46" s="566"/>
      <c r="BC46" s="566"/>
      <c r="BD46" s="566"/>
      <c r="BE46" s="566"/>
      <c r="BF46" s="566"/>
      <c r="BG46" s="566"/>
      <c r="BH46" s="566"/>
      <c r="BI46" s="566"/>
      <c r="BJ46" s="566"/>
      <c r="BK46" s="566" t="s">
        <v>78</v>
      </c>
      <c r="BL46" s="566"/>
      <c r="BM46" s="566"/>
      <c r="BN46" s="566"/>
      <c r="BO46" s="566"/>
      <c r="BP46" s="566"/>
      <c r="BQ46" s="566"/>
      <c r="BR46" s="566"/>
      <c r="BS46" s="566"/>
      <c r="BT46" s="566"/>
      <c r="BU46" s="566"/>
      <c r="BV46" s="566"/>
      <c r="BW46" s="557" t="s">
        <v>91</v>
      </c>
      <c r="BX46" s="557"/>
      <c r="BY46" s="557"/>
      <c r="BZ46" s="557"/>
      <c r="CA46" s="557"/>
      <c r="CB46" s="557"/>
      <c r="CC46" s="557"/>
      <c r="CD46" s="557"/>
      <c r="CE46" s="557"/>
      <c r="CF46" s="557"/>
      <c r="CG46" s="557"/>
      <c r="CH46" s="557"/>
      <c r="CI46" s="557" t="s">
        <v>91</v>
      </c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57" t="s">
        <v>91</v>
      </c>
      <c r="CV46" s="557"/>
      <c r="CW46" s="557"/>
      <c r="CX46" s="557"/>
      <c r="CY46" s="557"/>
      <c r="CZ46" s="557"/>
      <c r="DA46" s="557"/>
      <c r="DB46" s="557"/>
      <c r="DC46" s="557"/>
      <c r="DD46" s="557"/>
      <c r="DE46" s="557"/>
      <c r="DF46" s="557"/>
      <c r="DG46" s="557" t="s">
        <v>91</v>
      </c>
      <c r="DH46" s="557"/>
      <c r="DI46" s="557"/>
      <c r="DJ46" s="557"/>
      <c r="DK46" s="557"/>
      <c r="DL46" s="557"/>
      <c r="DM46" s="557"/>
      <c r="DN46" s="557"/>
      <c r="DO46" s="557"/>
      <c r="DP46" s="557"/>
      <c r="DQ46" s="557"/>
      <c r="DR46" s="557"/>
      <c r="DS46" s="557" t="s">
        <v>91</v>
      </c>
      <c r="DT46" s="557"/>
      <c r="DU46" s="557"/>
      <c r="DV46" s="557"/>
      <c r="DW46" s="557"/>
      <c r="DX46" s="557"/>
      <c r="DY46" s="557"/>
      <c r="DZ46" s="557"/>
      <c r="EA46" s="557"/>
      <c r="EB46" s="557"/>
      <c r="EC46" s="557"/>
      <c r="ED46" s="557"/>
      <c r="EE46" s="557" t="s">
        <v>91</v>
      </c>
      <c r="EF46" s="557"/>
      <c r="EG46" s="557"/>
      <c r="EH46" s="557"/>
      <c r="EI46" s="557"/>
      <c r="EJ46" s="557"/>
      <c r="EK46" s="557"/>
      <c r="EL46" s="557"/>
      <c r="EM46" s="557"/>
      <c r="EN46" s="557"/>
      <c r="EO46" s="557"/>
      <c r="EP46" s="557"/>
      <c r="EQ46" s="557" t="s">
        <v>91</v>
      </c>
      <c r="ER46" s="557"/>
      <c r="ES46" s="557"/>
      <c r="ET46" s="557"/>
      <c r="EU46" s="557"/>
      <c r="EV46" s="557"/>
      <c r="EW46" s="557"/>
      <c r="EX46" s="557"/>
      <c r="EY46" s="557"/>
      <c r="EZ46" s="557"/>
      <c r="FA46" s="557"/>
      <c r="FB46" s="557"/>
      <c r="FC46" s="557" t="s">
        <v>91</v>
      </c>
      <c r="FD46" s="557"/>
      <c r="FE46" s="557"/>
      <c r="FF46" s="557"/>
      <c r="FG46" s="557"/>
      <c r="FH46" s="557"/>
      <c r="FI46" s="557"/>
      <c r="FJ46" s="557"/>
      <c r="FK46" s="557"/>
      <c r="FL46" s="557"/>
      <c r="FM46" s="557"/>
      <c r="FN46" s="557"/>
    </row>
    <row r="47" spans="2:170" ht="13.8" thickBot="1" x14ac:dyDescent="0.3">
      <c r="B47" s="2"/>
      <c r="C47" s="561">
        <v>2002</v>
      </c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3"/>
      <c r="O47" s="561">
        <v>2003</v>
      </c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3"/>
      <c r="AA47" s="561">
        <v>2004</v>
      </c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3"/>
      <c r="AM47" s="561">
        <v>2005</v>
      </c>
      <c r="AN47" s="562"/>
      <c r="AO47" s="562"/>
      <c r="AP47" s="562"/>
      <c r="AQ47" s="562"/>
      <c r="AR47" s="562"/>
      <c r="AS47" s="562"/>
      <c r="AT47" s="562"/>
      <c r="AU47" s="562"/>
      <c r="AV47" s="562"/>
      <c r="AW47" s="562"/>
      <c r="AX47" s="563"/>
      <c r="AY47" s="561">
        <v>2006</v>
      </c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3"/>
      <c r="BK47" s="561">
        <v>2007</v>
      </c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3"/>
      <c r="BW47" s="561">
        <v>2008</v>
      </c>
      <c r="BX47" s="562"/>
      <c r="BY47" s="562"/>
      <c r="BZ47" s="562"/>
      <c r="CA47" s="562"/>
      <c r="CB47" s="562"/>
      <c r="CC47" s="562"/>
      <c r="CD47" s="562"/>
      <c r="CE47" s="562"/>
      <c r="CF47" s="562"/>
      <c r="CG47" s="562"/>
      <c r="CH47" s="563"/>
      <c r="CI47" s="561">
        <v>2009</v>
      </c>
      <c r="CJ47" s="562"/>
      <c r="CK47" s="562"/>
      <c r="CL47" s="562"/>
      <c r="CM47" s="562"/>
      <c r="CN47" s="562"/>
      <c r="CO47" s="562"/>
      <c r="CP47" s="562"/>
      <c r="CQ47" s="562"/>
      <c r="CR47" s="562"/>
      <c r="CS47" s="562"/>
      <c r="CT47" s="563"/>
      <c r="CU47" s="581">
        <v>2010</v>
      </c>
      <c r="CV47" s="582"/>
      <c r="CW47" s="582"/>
      <c r="CX47" s="582"/>
      <c r="CY47" s="582"/>
      <c r="CZ47" s="582"/>
      <c r="DA47" s="582"/>
      <c r="DB47" s="582"/>
      <c r="DC47" s="582"/>
      <c r="DD47" s="582"/>
      <c r="DE47" s="582"/>
      <c r="DF47" s="583"/>
      <c r="DG47" s="581">
        <v>2011</v>
      </c>
      <c r="DH47" s="582"/>
      <c r="DI47" s="582"/>
      <c r="DJ47" s="582"/>
      <c r="DK47" s="582"/>
      <c r="DL47" s="582"/>
      <c r="DM47" s="582"/>
      <c r="DN47" s="582"/>
      <c r="DO47" s="582"/>
      <c r="DP47" s="582"/>
      <c r="DQ47" s="582"/>
      <c r="DR47" s="583"/>
      <c r="DS47" s="581">
        <v>2012</v>
      </c>
      <c r="DT47" s="582"/>
      <c r="DU47" s="582"/>
      <c r="DV47" s="582"/>
      <c r="DW47" s="582"/>
      <c r="DX47" s="582"/>
      <c r="DY47" s="582"/>
      <c r="DZ47" s="582"/>
      <c r="EA47" s="582"/>
      <c r="EB47" s="582"/>
      <c r="EC47" s="582"/>
      <c r="ED47" s="583"/>
      <c r="EE47" s="581">
        <v>2013</v>
      </c>
      <c r="EF47" s="582"/>
      <c r="EG47" s="582"/>
      <c r="EH47" s="582"/>
      <c r="EI47" s="582"/>
      <c r="EJ47" s="582"/>
      <c r="EK47" s="582"/>
      <c r="EL47" s="582"/>
      <c r="EM47" s="582"/>
      <c r="EN47" s="582"/>
      <c r="EO47" s="582"/>
      <c r="EP47" s="583"/>
      <c r="EQ47" s="581">
        <v>2014</v>
      </c>
      <c r="ER47" s="582"/>
      <c r="ES47" s="582"/>
      <c r="ET47" s="582"/>
      <c r="EU47" s="582"/>
      <c r="EV47" s="582"/>
      <c r="EW47" s="582"/>
      <c r="EX47" s="582"/>
      <c r="EY47" s="582"/>
      <c r="EZ47" s="582"/>
      <c r="FA47" s="582"/>
      <c r="FB47" s="583"/>
      <c r="FC47" s="581">
        <v>2015</v>
      </c>
      <c r="FD47" s="582"/>
      <c r="FE47" s="582"/>
      <c r="FF47" s="582"/>
      <c r="FG47" s="582"/>
      <c r="FH47" s="582"/>
      <c r="FI47" s="582"/>
      <c r="FJ47" s="582"/>
      <c r="FK47" s="582"/>
      <c r="FL47" s="582"/>
      <c r="FM47" s="582"/>
      <c r="FN47" s="583"/>
    </row>
    <row r="48" spans="2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</row>
    <row r="49" spans="2:167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67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67" s="68" customFormat="1" x14ac:dyDescent="0.25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</row>
    <row r="52" spans="2:167" s="68" customFormat="1" ht="13.8" thickBot="1" x14ac:dyDescent="0.3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</row>
    <row r="53" spans="2:167" s="68" customFormat="1" ht="13.8" thickTop="1" x14ac:dyDescent="0.25">
      <c r="B53" s="3" t="s">
        <v>9</v>
      </c>
      <c r="C53" s="176">
        <f t="shared" ref="C53:Q53" si="216">SUM(C51:C52)</f>
        <v>123613.64899999999</v>
      </c>
      <c r="D53" s="8">
        <f t="shared" si="216"/>
        <v>123393.598</v>
      </c>
      <c r="E53" s="8">
        <f t="shared" si="216"/>
        <v>123619.095</v>
      </c>
      <c r="F53" s="8">
        <f t="shared" si="216"/>
        <v>108408.586</v>
      </c>
      <c r="G53" s="8">
        <f t="shared" si="216"/>
        <v>118405.423</v>
      </c>
      <c r="H53" s="8">
        <f t="shared" si="216"/>
        <v>147168.44399999999</v>
      </c>
      <c r="I53" s="8">
        <f t="shared" si="216"/>
        <v>177461.78500000003</v>
      </c>
      <c r="J53" s="8">
        <f t="shared" si="216"/>
        <v>192783.399</v>
      </c>
      <c r="K53" s="8">
        <f t="shared" si="216"/>
        <v>198953.26300000001</v>
      </c>
      <c r="L53" s="8">
        <f t="shared" si="216"/>
        <v>133747.82399999999</v>
      </c>
      <c r="M53" s="8">
        <f t="shared" si="216"/>
        <v>99267.687999999995</v>
      </c>
      <c r="N53" s="10">
        <f t="shared" si="216"/>
        <v>133928.076</v>
      </c>
      <c r="O53" s="176">
        <f t="shared" si="216"/>
        <v>157731</v>
      </c>
      <c r="P53" s="8">
        <f t="shared" si="216"/>
        <v>124932</v>
      </c>
      <c r="Q53" s="8">
        <f t="shared" si="216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17">SUM(X51:X52)</f>
        <v>117514</v>
      </c>
      <c r="Y53" s="8">
        <f t="shared" si="217"/>
        <v>81228</v>
      </c>
      <c r="Z53" s="10">
        <f t="shared" si="217"/>
        <v>124439</v>
      </c>
      <c r="AA53" s="176">
        <f t="shared" si="217"/>
        <v>144243</v>
      </c>
      <c r="AB53" s="8">
        <f t="shared" si="217"/>
        <v>126042</v>
      </c>
      <c r="AC53" s="8">
        <f t="shared" si="217"/>
        <v>124986</v>
      </c>
      <c r="AD53" s="8">
        <f t="shared" ref="AD53:AI53" si="218">SUM(AD51:AD52)</f>
        <v>95655</v>
      </c>
      <c r="AE53" s="8">
        <f t="shared" si="218"/>
        <v>99349</v>
      </c>
      <c r="AF53" s="8">
        <f t="shared" si="218"/>
        <v>163743</v>
      </c>
      <c r="AG53" s="8">
        <f t="shared" si="218"/>
        <v>176688</v>
      </c>
      <c r="AH53" s="8">
        <f t="shared" si="218"/>
        <v>181517</v>
      </c>
      <c r="AI53" s="8">
        <f t="shared" si="218"/>
        <v>152665</v>
      </c>
      <c r="AJ53" s="8">
        <f t="shared" ref="AJ53:AO53" si="219">SUM(AJ51:AJ52)</f>
        <v>116453</v>
      </c>
      <c r="AK53" s="8">
        <f t="shared" si="219"/>
        <v>94990</v>
      </c>
      <c r="AL53" s="10">
        <f t="shared" si="219"/>
        <v>124882</v>
      </c>
      <c r="AM53" s="176">
        <f t="shared" si="219"/>
        <v>152011</v>
      </c>
      <c r="AN53" s="8">
        <f t="shared" si="219"/>
        <v>119676</v>
      </c>
      <c r="AO53" s="8">
        <f t="shared" si="219"/>
        <v>108840</v>
      </c>
      <c r="AP53" s="8">
        <f t="shared" ref="AP53:AU53" si="220">SUM(AP51:AP52)</f>
        <v>92821</v>
      </c>
      <c r="AQ53" s="8">
        <f t="shared" si="220"/>
        <v>97446</v>
      </c>
      <c r="AR53" s="8">
        <f t="shared" si="220"/>
        <v>150418</v>
      </c>
      <c r="AS53" s="8">
        <f t="shared" si="220"/>
        <v>188082</v>
      </c>
      <c r="AT53" s="8">
        <f t="shared" si="220"/>
        <v>191862</v>
      </c>
      <c r="AU53" s="8">
        <f t="shared" si="220"/>
        <v>174451</v>
      </c>
      <c r="AV53" s="8">
        <f t="shared" ref="AV53:BJ53" si="221">SUM(AV51:AV52)</f>
        <v>138768</v>
      </c>
      <c r="AW53" s="8">
        <f t="shared" si="221"/>
        <v>94058</v>
      </c>
      <c r="AX53" s="10">
        <f t="shared" si="221"/>
        <v>128107</v>
      </c>
      <c r="AY53" s="176">
        <f t="shared" si="221"/>
        <v>140600</v>
      </c>
      <c r="AZ53" s="8">
        <f t="shared" si="221"/>
        <v>109478</v>
      </c>
      <c r="BA53" s="8">
        <f t="shared" si="221"/>
        <v>118750</v>
      </c>
      <c r="BB53" s="8">
        <f t="shared" si="221"/>
        <v>94584</v>
      </c>
      <c r="BC53" s="8">
        <f t="shared" si="221"/>
        <v>123408</v>
      </c>
      <c r="BD53" s="8">
        <f t="shared" si="221"/>
        <v>180055</v>
      </c>
      <c r="BE53" s="8">
        <f t="shared" si="221"/>
        <v>178072</v>
      </c>
      <c r="BF53" s="8">
        <f t="shared" si="221"/>
        <v>226110</v>
      </c>
      <c r="BG53" s="8">
        <f t="shared" si="221"/>
        <v>154210</v>
      </c>
      <c r="BH53" s="8">
        <f t="shared" si="221"/>
        <v>121758</v>
      </c>
      <c r="BI53" s="8">
        <f t="shared" si="221"/>
        <v>87873</v>
      </c>
      <c r="BJ53" s="10">
        <f t="shared" si="221"/>
        <v>115200</v>
      </c>
      <c r="BK53" s="176">
        <f t="shared" ref="BK53:BP53" si="222">SUM(BK51:BK52)</f>
        <v>162291</v>
      </c>
      <c r="BL53" s="8">
        <f t="shared" si="222"/>
        <v>146152</v>
      </c>
      <c r="BM53" s="8">
        <f t="shared" si="222"/>
        <v>114047</v>
      </c>
      <c r="BN53" s="8">
        <f t="shared" si="222"/>
        <v>91095</v>
      </c>
      <c r="BO53" s="8">
        <f t="shared" si="222"/>
        <v>102858</v>
      </c>
      <c r="BP53" s="8">
        <f t="shared" si="222"/>
        <v>128648</v>
      </c>
      <c r="BQ53" s="8">
        <f t="shared" ref="BQ53:CB53" si="223">SUM(BQ51:BQ52)</f>
        <v>154724</v>
      </c>
      <c r="BR53" s="8">
        <f t="shared" si="223"/>
        <v>178831</v>
      </c>
      <c r="BS53" s="8">
        <f t="shared" si="223"/>
        <v>148811</v>
      </c>
      <c r="BT53" s="8">
        <f t="shared" si="223"/>
        <v>141965</v>
      </c>
      <c r="BU53" s="8">
        <f t="shared" si="223"/>
        <v>101730</v>
      </c>
      <c r="BV53" s="10">
        <f t="shared" si="223"/>
        <v>128080</v>
      </c>
      <c r="BW53" s="176">
        <f t="shared" si="223"/>
        <v>162912</v>
      </c>
      <c r="BX53" s="8">
        <f t="shared" si="223"/>
        <v>134668</v>
      </c>
      <c r="BY53" s="8">
        <f t="shared" si="223"/>
        <v>111474</v>
      </c>
      <c r="BZ53" s="8">
        <f t="shared" si="223"/>
        <v>96978</v>
      </c>
      <c r="CA53" s="8">
        <f t="shared" si="223"/>
        <v>102508</v>
      </c>
      <c r="CB53" s="8">
        <f t="shared" si="223"/>
        <v>167630</v>
      </c>
      <c r="CC53" s="8">
        <f t="shared" ref="CC53:DR53" si="224">SUM(CC51:CC52)</f>
        <v>182629</v>
      </c>
      <c r="CD53" s="8">
        <f t="shared" si="224"/>
        <v>189837</v>
      </c>
      <c r="CE53" s="8">
        <f t="shared" si="224"/>
        <v>157489</v>
      </c>
      <c r="CF53" s="8">
        <f t="shared" si="224"/>
        <v>116444.97</v>
      </c>
      <c r="CG53" s="8">
        <f t="shared" si="224"/>
        <v>92579</v>
      </c>
      <c r="CH53" s="8">
        <f t="shared" si="224"/>
        <v>125795.43</v>
      </c>
      <c r="CI53" s="115">
        <f t="shared" si="224"/>
        <v>154920</v>
      </c>
      <c r="CJ53" s="94">
        <f t="shared" si="224"/>
        <v>126312</v>
      </c>
      <c r="CK53" s="94">
        <f t="shared" si="224"/>
        <v>103805</v>
      </c>
      <c r="CL53" s="94">
        <f t="shared" si="224"/>
        <v>102603</v>
      </c>
      <c r="CM53" s="94">
        <f t="shared" si="224"/>
        <v>108841</v>
      </c>
      <c r="CN53" s="94">
        <f t="shared" si="224"/>
        <v>142821</v>
      </c>
      <c r="CO53" s="94">
        <f t="shared" si="224"/>
        <v>197631</v>
      </c>
      <c r="CP53" s="94">
        <f t="shared" si="224"/>
        <v>193480</v>
      </c>
      <c r="CQ53" s="94">
        <f t="shared" si="224"/>
        <v>176208</v>
      </c>
      <c r="CR53" s="94">
        <f t="shared" si="224"/>
        <v>115436</v>
      </c>
      <c r="CS53" s="94">
        <f t="shared" si="224"/>
        <v>93267</v>
      </c>
      <c r="CT53" s="107">
        <f t="shared" si="224"/>
        <v>135960</v>
      </c>
      <c r="CU53" s="95">
        <f t="shared" si="224"/>
        <v>170689</v>
      </c>
      <c r="CV53" s="95">
        <f t="shared" si="224"/>
        <v>154329</v>
      </c>
      <c r="CW53" s="95">
        <f t="shared" si="224"/>
        <v>129190</v>
      </c>
      <c r="CX53" s="95">
        <f t="shared" si="224"/>
        <v>102249</v>
      </c>
      <c r="CY53" s="95">
        <f t="shared" si="224"/>
        <v>96325</v>
      </c>
      <c r="CZ53" s="95">
        <f t="shared" si="224"/>
        <v>157726</v>
      </c>
      <c r="DA53" s="95">
        <f t="shared" si="224"/>
        <v>187745</v>
      </c>
      <c r="DB53" s="95">
        <f t="shared" si="224"/>
        <v>179154</v>
      </c>
      <c r="DC53" s="95">
        <f t="shared" si="224"/>
        <v>195063</v>
      </c>
      <c r="DD53" s="95">
        <f t="shared" si="224"/>
        <v>125650</v>
      </c>
      <c r="DE53" s="95">
        <f t="shared" si="224"/>
        <v>89599</v>
      </c>
      <c r="DF53" s="107">
        <f t="shared" si="224"/>
        <v>126063</v>
      </c>
      <c r="DG53" s="95">
        <f t="shared" si="224"/>
        <v>141236</v>
      </c>
      <c r="DH53" s="95">
        <f t="shared" si="224"/>
        <v>163461</v>
      </c>
      <c r="DI53" s="95">
        <f t="shared" si="224"/>
        <v>105640</v>
      </c>
      <c r="DJ53" s="95">
        <f t="shared" si="224"/>
        <v>100691</v>
      </c>
      <c r="DK53" s="95">
        <f t="shared" si="224"/>
        <v>113479</v>
      </c>
      <c r="DL53" s="95">
        <f t="shared" si="224"/>
        <v>191193</v>
      </c>
      <c r="DM53" s="95">
        <f t="shared" si="224"/>
        <v>228006</v>
      </c>
      <c r="DN53" s="95">
        <f t="shared" si="224"/>
        <v>241755</v>
      </c>
      <c r="DO53" s="95">
        <f t="shared" si="224"/>
        <v>198044</v>
      </c>
      <c r="DP53" s="95">
        <f t="shared" si="224"/>
        <v>127249</v>
      </c>
      <c r="DQ53" s="95">
        <f t="shared" si="224"/>
        <v>100650</v>
      </c>
      <c r="DR53" s="95">
        <f t="shared" si="224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25">SUM(DV51:DV52)</f>
        <v>106247</v>
      </c>
      <c r="DW53" s="355">
        <f t="shared" si="225"/>
        <v>126457</v>
      </c>
      <c r="DX53" s="355">
        <f t="shared" si="225"/>
        <v>167797</v>
      </c>
      <c r="DY53" s="355">
        <f t="shared" si="225"/>
        <v>206201</v>
      </c>
      <c r="DZ53" s="355">
        <f t="shared" si="225"/>
        <v>215126</v>
      </c>
      <c r="EA53" s="355">
        <f t="shared" si="225"/>
        <v>188948</v>
      </c>
      <c r="EB53" s="355">
        <f t="shared" si="225"/>
        <v>126576</v>
      </c>
      <c r="EC53" s="355">
        <f t="shared" si="225"/>
        <v>103672</v>
      </c>
      <c r="ED53" s="355">
        <f t="shared" si="225"/>
        <v>118957</v>
      </c>
      <c r="EE53" s="355">
        <f t="shared" si="225"/>
        <v>177270</v>
      </c>
      <c r="EF53" s="355">
        <f t="shared" si="225"/>
        <v>127620</v>
      </c>
      <c r="EG53" s="355">
        <f t="shared" si="225"/>
        <v>118444</v>
      </c>
      <c r="EH53" s="355">
        <f t="shared" si="225"/>
        <v>110196</v>
      </c>
      <c r="EI53" s="355">
        <f t="shared" si="225"/>
        <v>113188</v>
      </c>
      <c r="EJ53" s="355">
        <f t="shared" si="225"/>
        <v>163864</v>
      </c>
      <c r="EK53" s="355">
        <f t="shared" si="225"/>
        <v>193684</v>
      </c>
      <c r="EL53" s="355">
        <f t="shared" si="225"/>
        <v>198718</v>
      </c>
      <c r="EM53" s="355">
        <f t="shared" si="225"/>
        <v>195788</v>
      </c>
      <c r="EN53" s="355">
        <f t="shared" si="225"/>
        <v>136361</v>
      </c>
      <c r="EO53" s="355">
        <f t="shared" si="225"/>
        <v>100206</v>
      </c>
      <c r="EP53" s="355">
        <f t="shared" si="225"/>
        <v>162646</v>
      </c>
      <c r="EQ53" s="355">
        <f t="shared" si="225"/>
        <v>181633</v>
      </c>
      <c r="ER53" s="355">
        <f t="shared" si="225"/>
        <v>166040</v>
      </c>
      <c r="ES53" s="355">
        <f t="shared" si="225"/>
        <v>124635</v>
      </c>
      <c r="ET53" s="355">
        <f t="shared" si="225"/>
        <v>104656</v>
      </c>
      <c r="EU53" s="355">
        <f t="shared" si="225"/>
        <v>120918</v>
      </c>
      <c r="EV53" s="355">
        <f t="shared" si="225"/>
        <v>156937</v>
      </c>
      <c r="EW53" s="355">
        <f t="shared" si="225"/>
        <v>186412</v>
      </c>
      <c r="EX53" s="355">
        <f t="shared" si="225"/>
        <v>193368</v>
      </c>
      <c r="EY53" s="355">
        <f t="shared" si="225"/>
        <v>188833</v>
      </c>
      <c r="EZ53" s="355">
        <f t="shared" si="225"/>
        <v>136198</v>
      </c>
      <c r="FA53" s="355">
        <f t="shared" si="225"/>
        <v>113071</v>
      </c>
      <c r="FB53" s="355">
        <f t="shared" si="225"/>
        <v>140743</v>
      </c>
      <c r="FC53" s="355">
        <f t="shared" si="225"/>
        <v>189487</v>
      </c>
      <c r="FD53" s="355">
        <f t="shared" si="225"/>
        <v>147468</v>
      </c>
      <c r="FE53" s="355">
        <f t="shared" si="225"/>
        <v>152289</v>
      </c>
      <c r="FF53" s="355">
        <f t="shared" si="225"/>
        <v>105602</v>
      </c>
      <c r="FG53" s="355">
        <f t="shared" si="225"/>
        <v>104459</v>
      </c>
      <c r="FH53" s="355">
        <f t="shared" si="225"/>
        <v>141641</v>
      </c>
      <c r="FI53" s="355">
        <f t="shared" si="225"/>
        <v>185623</v>
      </c>
      <c r="FJ53" s="355">
        <f t="shared" si="225"/>
        <v>212924</v>
      </c>
      <c r="FK53" s="355">
        <f t="shared" si="225"/>
        <v>198588</v>
      </c>
    </row>
    <row r="54" spans="2:167" x14ac:dyDescent="0.25">
      <c r="B54" s="3" t="s">
        <v>10</v>
      </c>
      <c r="C54" s="177">
        <f t="shared" ref="C54:H54" si="226">SUM(C51)/C53</f>
        <v>0.98306657058558322</v>
      </c>
      <c r="D54" s="14">
        <f t="shared" si="226"/>
        <v>0.98481969866864572</v>
      </c>
      <c r="E54" s="14">
        <f t="shared" si="226"/>
        <v>0.98302326189978984</v>
      </c>
      <c r="F54" s="14">
        <f t="shared" si="226"/>
        <v>0.98029127508406022</v>
      </c>
      <c r="G54" s="14">
        <f t="shared" si="226"/>
        <v>0.97855803445759404</v>
      </c>
      <c r="H54" s="14">
        <f t="shared" si="226"/>
        <v>0.97680243870758054</v>
      </c>
      <c r="I54" s="14">
        <f t="shared" ref="I54:Q54" si="227">SUM(I51)/I53</f>
        <v>0.97383425394937839</v>
      </c>
      <c r="J54" s="14">
        <f t="shared" si="227"/>
        <v>0.96713965500732768</v>
      </c>
      <c r="K54" s="14">
        <f t="shared" si="227"/>
        <v>0.96188848634264423</v>
      </c>
      <c r="L54" s="14">
        <f t="shared" si="227"/>
        <v>0.95224050897456092</v>
      </c>
      <c r="M54" s="14">
        <f t="shared" si="227"/>
        <v>0.94470027346662899</v>
      </c>
      <c r="N54" s="23">
        <f t="shared" si="227"/>
        <v>0.94234627099399237</v>
      </c>
      <c r="O54" s="177">
        <f t="shared" si="227"/>
        <v>0.92963970303871779</v>
      </c>
      <c r="P54" s="14">
        <f t="shared" si="227"/>
        <v>0.92223769730733518</v>
      </c>
      <c r="Q54" s="14">
        <f t="shared" si="227"/>
        <v>0.91683225940552904</v>
      </c>
      <c r="R54" s="14">
        <f t="shared" ref="R54:W54" si="228">SUM(R51)/R53</f>
        <v>0.91216195172592784</v>
      </c>
      <c r="S54" s="14">
        <f t="shared" si="228"/>
        <v>0.89995556812214728</v>
      </c>
      <c r="T54" s="14">
        <f t="shared" si="228"/>
        <v>0.88133473182235711</v>
      </c>
      <c r="U54" s="14">
        <f t="shared" si="228"/>
        <v>0.85670688093080927</v>
      </c>
      <c r="V54" s="14">
        <f t="shared" si="228"/>
        <v>0.84145629400652588</v>
      </c>
      <c r="W54" s="14">
        <f t="shared" si="228"/>
        <v>0.82759175309318578</v>
      </c>
      <c r="X54" s="14">
        <f t="shared" ref="X54:AC54" si="229">SUM(X51)/X53</f>
        <v>0.80255969501506208</v>
      </c>
      <c r="Y54" s="14">
        <f t="shared" si="229"/>
        <v>0.77508987048800904</v>
      </c>
      <c r="Z54" s="23">
        <f t="shared" si="229"/>
        <v>0.7691238277388921</v>
      </c>
      <c r="AA54" s="177">
        <f t="shared" si="229"/>
        <v>0.77066478095990798</v>
      </c>
      <c r="AB54" s="14">
        <f t="shared" si="229"/>
        <v>0.76489582837466874</v>
      </c>
      <c r="AC54" s="14">
        <f t="shared" si="229"/>
        <v>0.75572464115980986</v>
      </c>
      <c r="AD54" s="14">
        <f t="shared" ref="AD54:AI54" si="230">SUM(AD51)/AD53</f>
        <v>0.74617113585280437</v>
      </c>
      <c r="AE54" s="14">
        <f t="shared" si="230"/>
        <v>0.73391780490996383</v>
      </c>
      <c r="AF54" s="14">
        <f t="shared" si="230"/>
        <v>0.72247973959192147</v>
      </c>
      <c r="AG54" s="14">
        <f t="shared" si="230"/>
        <v>0.71102734764103959</v>
      </c>
      <c r="AH54" s="14">
        <f t="shared" si="230"/>
        <v>0.69681627616146147</v>
      </c>
      <c r="AI54" s="14">
        <f t="shared" si="230"/>
        <v>0.67887204008777391</v>
      </c>
      <c r="AJ54" s="14">
        <f t="shared" ref="AJ54:AO54" si="231">SUM(AJ51)/AJ53</f>
        <v>0.6737911432079895</v>
      </c>
      <c r="AK54" s="14">
        <f t="shared" si="231"/>
        <v>0.67388146120644277</v>
      </c>
      <c r="AL54" s="23">
        <f t="shared" si="231"/>
        <v>0.67104146314120527</v>
      </c>
      <c r="AM54" s="177">
        <f t="shared" si="231"/>
        <v>0.66867529323535801</v>
      </c>
      <c r="AN54" s="14">
        <f t="shared" si="231"/>
        <v>0.66063371101975332</v>
      </c>
      <c r="AO54" s="14">
        <f t="shared" si="231"/>
        <v>0.65971150312385152</v>
      </c>
      <c r="AP54" s="14">
        <f t="shared" ref="AP54:AU54" si="232">SUM(AP51)/AP53</f>
        <v>0.64811842147789833</v>
      </c>
      <c r="AQ54" s="14">
        <f t="shared" si="232"/>
        <v>0.64118588756849948</v>
      </c>
      <c r="AR54" s="14">
        <f t="shared" si="232"/>
        <v>0.63177279314975598</v>
      </c>
      <c r="AS54" s="14">
        <f t="shared" si="232"/>
        <v>0.62449888878255233</v>
      </c>
      <c r="AT54" s="14">
        <f t="shared" si="232"/>
        <v>0.62399015959387472</v>
      </c>
      <c r="AU54" s="14">
        <f t="shared" si="232"/>
        <v>0.60688101529942506</v>
      </c>
      <c r="AV54" s="14">
        <f t="shared" ref="AV54:BJ54" si="233">SUM(AV51)/AV53</f>
        <v>0.59706128213997467</v>
      </c>
      <c r="AW54" s="14">
        <f t="shared" si="233"/>
        <v>0.59595143422143781</v>
      </c>
      <c r="AX54" s="23">
        <f t="shared" si="233"/>
        <v>0.59604861561038824</v>
      </c>
      <c r="AY54" s="177">
        <f t="shared" si="233"/>
        <v>0.59244665718349931</v>
      </c>
      <c r="AZ54" s="14">
        <f t="shared" si="233"/>
        <v>0.58276548712983434</v>
      </c>
      <c r="BA54" s="14">
        <f t="shared" si="233"/>
        <v>0.57626947368421055</v>
      </c>
      <c r="BB54" s="14">
        <f t="shared" si="233"/>
        <v>0.5575150131100397</v>
      </c>
      <c r="BC54" s="14">
        <f t="shared" si="233"/>
        <v>0.54436503306106576</v>
      </c>
      <c r="BD54" s="14">
        <f t="shared" si="233"/>
        <v>0.52845519424620258</v>
      </c>
      <c r="BE54" s="14">
        <f t="shared" si="233"/>
        <v>0.51454467855698816</v>
      </c>
      <c r="BF54" s="14">
        <f t="shared" si="233"/>
        <v>0.49881031356419442</v>
      </c>
      <c r="BG54" s="14">
        <f t="shared" si="233"/>
        <v>0.48315284352506321</v>
      </c>
      <c r="BH54" s="14">
        <f t="shared" si="233"/>
        <v>0.47556628722548006</v>
      </c>
      <c r="BI54" s="14">
        <f t="shared" si="233"/>
        <v>0.47396811307227477</v>
      </c>
      <c r="BJ54" s="23">
        <f t="shared" si="233"/>
        <v>0.47184895833333335</v>
      </c>
      <c r="BK54" s="177">
        <f t="shared" ref="BK54:BP54" si="234">SUM(BK51)/BK53</f>
        <v>0.47812879334035774</v>
      </c>
      <c r="BL54" s="14">
        <f t="shared" si="234"/>
        <v>0.47011330669440032</v>
      </c>
      <c r="BM54" s="14">
        <f t="shared" si="234"/>
        <v>0.46717581348040721</v>
      </c>
      <c r="BN54" s="14">
        <f t="shared" si="234"/>
        <v>0.4514517811076349</v>
      </c>
      <c r="BO54" s="14">
        <f t="shared" si="234"/>
        <v>0.43995605592175618</v>
      </c>
      <c r="BP54" s="14">
        <f t="shared" si="234"/>
        <v>0.4275931223182638</v>
      </c>
      <c r="BQ54" s="14">
        <f t="shared" ref="BQ54:CB54" si="235">SUM(BQ51)/BQ53</f>
        <v>0.42205475556474753</v>
      </c>
      <c r="BR54" s="14">
        <f t="shared" si="235"/>
        <v>0.41968115147821128</v>
      </c>
      <c r="BS54" s="14">
        <f t="shared" si="235"/>
        <v>0.40876682503309569</v>
      </c>
      <c r="BT54" s="14">
        <f t="shared" si="235"/>
        <v>0.40371218258021341</v>
      </c>
      <c r="BU54" s="14">
        <f t="shared" si="235"/>
        <v>0.40418755529342376</v>
      </c>
      <c r="BV54" s="23">
        <f t="shared" si="235"/>
        <v>0.40591036851967521</v>
      </c>
      <c r="BW54" s="177">
        <f t="shared" si="235"/>
        <v>0.40256089176978982</v>
      </c>
      <c r="BX54" s="14">
        <f t="shared" si="235"/>
        <v>0.39732527400718803</v>
      </c>
      <c r="BY54" s="14">
        <f t="shared" si="235"/>
        <v>0.39199275167303588</v>
      </c>
      <c r="BZ54" s="14">
        <f t="shared" si="235"/>
        <v>0.38229289117119347</v>
      </c>
      <c r="CA54" s="14">
        <f t="shared" si="235"/>
        <v>0.36911265462207826</v>
      </c>
      <c r="CB54" s="14">
        <f t="shared" si="235"/>
        <v>0.3600011931038597</v>
      </c>
      <c r="CC54" s="14">
        <f t="shared" ref="CC54:DR54" si="236">SUM(CC51)/CC53</f>
        <v>0.35729812899375235</v>
      </c>
      <c r="CD54" s="14">
        <f t="shared" si="236"/>
        <v>0.35398789487823762</v>
      </c>
      <c r="CE54" s="14">
        <f t="shared" si="236"/>
        <v>0.35107848802138564</v>
      </c>
      <c r="CF54" s="14">
        <f t="shared" si="236"/>
        <v>0.34691923575573941</v>
      </c>
      <c r="CG54" s="14">
        <f t="shared" si="236"/>
        <v>0.35043584398189653</v>
      </c>
      <c r="CH54" s="14">
        <f t="shared" si="236"/>
        <v>0.35275526304890409</v>
      </c>
      <c r="CI54" s="248">
        <f t="shared" si="236"/>
        <v>0.35020010327911177</v>
      </c>
      <c r="CJ54" s="240">
        <f t="shared" si="236"/>
        <v>0.34762334536702766</v>
      </c>
      <c r="CK54" s="240">
        <f t="shared" si="236"/>
        <v>0.34487741438273684</v>
      </c>
      <c r="CL54" s="240">
        <f t="shared" si="236"/>
        <v>0.36281590206914027</v>
      </c>
      <c r="CM54" s="240">
        <f t="shared" si="236"/>
        <v>0.3335599636166518</v>
      </c>
      <c r="CN54" s="240">
        <f t="shared" si="236"/>
        <v>0.32761988783162138</v>
      </c>
      <c r="CO54" s="240">
        <f t="shared" si="236"/>
        <v>0.32787366354468683</v>
      </c>
      <c r="CP54" s="240">
        <f t="shared" si="236"/>
        <v>0.3232633863965268</v>
      </c>
      <c r="CQ54" s="240">
        <f t="shared" si="236"/>
        <v>0.31777785344592752</v>
      </c>
      <c r="CR54" s="240">
        <f t="shared" si="236"/>
        <v>0.31528292733635954</v>
      </c>
      <c r="CS54" s="240">
        <f t="shared" si="236"/>
        <v>0.31757213162211717</v>
      </c>
      <c r="CT54" s="241">
        <f t="shared" si="236"/>
        <v>0.31771109149749927</v>
      </c>
      <c r="CU54" s="240">
        <f t="shared" si="236"/>
        <v>0.3140507003966278</v>
      </c>
      <c r="CV54" s="240">
        <f t="shared" si="236"/>
        <v>0.3108618600522261</v>
      </c>
      <c r="CW54" s="240">
        <f t="shared" si="236"/>
        <v>0.31161854632711511</v>
      </c>
      <c r="CX54" s="240">
        <f t="shared" si="236"/>
        <v>0.30544064000625926</v>
      </c>
      <c r="CY54" s="240">
        <f t="shared" si="236"/>
        <v>0.29950687775759149</v>
      </c>
      <c r="CZ54" s="240">
        <f t="shared" si="236"/>
        <v>0.29772516896389944</v>
      </c>
      <c r="DA54" s="240">
        <f t="shared" si="236"/>
        <v>0.2971690324642467</v>
      </c>
      <c r="DB54" s="240">
        <f t="shared" si="236"/>
        <v>0.29829643770164216</v>
      </c>
      <c r="DC54" s="240">
        <f t="shared" si="236"/>
        <v>0.29336163188303266</v>
      </c>
      <c r="DD54" s="240">
        <f t="shared" si="236"/>
        <v>0.29080779944289692</v>
      </c>
      <c r="DE54" s="240">
        <f t="shared" si="236"/>
        <v>0.29187825756983893</v>
      </c>
      <c r="DF54" s="241">
        <f t="shared" si="236"/>
        <v>0.29616144308797981</v>
      </c>
      <c r="DG54" s="240">
        <f t="shared" si="236"/>
        <v>0.29622051035146846</v>
      </c>
      <c r="DH54" s="240">
        <f t="shared" si="236"/>
        <v>0.28850306801010639</v>
      </c>
      <c r="DI54" s="240">
        <f t="shared" si="236"/>
        <v>0.28795910639909128</v>
      </c>
      <c r="DJ54" s="240">
        <f t="shared" si="236"/>
        <v>0.28071029188308788</v>
      </c>
      <c r="DK54" s="240">
        <f t="shared" si="236"/>
        <v>0.27924109306567735</v>
      </c>
      <c r="DL54" s="240">
        <f t="shared" si="236"/>
        <v>0.2801043971275099</v>
      </c>
      <c r="DM54" s="240">
        <f t="shared" si="236"/>
        <v>0.28238291974772595</v>
      </c>
      <c r="DN54" s="240">
        <f t="shared" si="236"/>
        <v>0.2826001530475068</v>
      </c>
      <c r="DO54" s="240">
        <f t="shared" si="236"/>
        <v>0.2812354830239745</v>
      </c>
      <c r="DP54" s="240">
        <f t="shared" si="236"/>
        <v>0.27884698504506911</v>
      </c>
      <c r="DQ54" s="240">
        <f t="shared" si="236"/>
        <v>0.28150024838549431</v>
      </c>
      <c r="DR54" s="240">
        <f t="shared" si="236"/>
        <v>0.28544108428094178</v>
      </c>
      <c r="DS54" s="240">
        <f t="shared" ref="DS54:FK54" si="237">SUM(DS51)/DS53</f>
        <v>0.28723765998830264</v>
      </c>
      <c r="DT54" s="240">
        <f t="shared" si="237"/>
        <v>0.28579456606724002</v>
      </c>
      <c r="DU54" s="240">
        <f t="shared" si="237"/>
        <v>0.28455892166021618</v>
      </c>
      <c r="DV54" s="282">
        <f t="shared" si="237"/>
        <v>0.27763607443033683</v>
      </c>
      <c r="DW54" s="282">
        <f t="shared" si="237"/>
        <v>0.27610175790980335</v>
      </c>
      <c r="DX54" s="282">
        <f t="shared" si="237"/>
        <v>0.27903955374649131</v>
      </c>
      <c r="DY54" s="282">
        <f t="shared" si="237"/>
        <v>0.279067511796742</v>
      </c>
      <c r="DZ54" s="282">
        <f t="shared" si="237"/>
        <v>0.28013815159487926</v>
      </c>
      <c r="EA54" s="282">
        <f t="shared" si="237"/>
        <v>0.27818764951203506</v>
      </c>
      <c r="EB54" s="282">
        <f t="shared" si="237"/>
        <v>0.27601599039312352</v>
      </c>
      <c r="EC54" s="282">
        <f t="shared" si="237"/>
        <v>0.27725904776603133</v>
      </c>
      <c r="ED54" s="282">
        <f t="shared" si="237"/>
        <v>0.27859646763116086</v>
      </c>
      <c r="EE54" s="282">
        <f t="shared" si="237"/>
        <v>0.27964122524961921</v>
      </c>
      <c r="EF54" s="282">
        <f t="shared" si="237"/>
        <v>0.27795016455101079</v>
      </c>
      <c r="EG54" s="282">
        <f t="shared" si="237"/>
        <v>0.27521022592955319</v>
      </c>
      <c r="EH54" s="282">
        <f t="shared" si="237"/>
        <v>0.26996442702094448</v>
      </c>
      <c r="EI54" s="282">
        <f t="shared" si="237"/>
        <v>0.26708661695586106</v>
      </c>
      <c r="EJ54" s="282">
        <f t="shared" si="237"/>
        <v>0.26753283210467216</v>
      </c>
      <c r="EK54" s="282">
        <f t="shared" si="237"/>
        <v>0.26759567129964273</v>
      </c>
      <c r="EL54" s="282">
        <f t="shared" si="237"/>
        <v>0.26705180205114787</v>
      </c>
      <c r="EM54" s="282">
        <f t="shared" si="237"/>
        <v>0.26392322307802318</v>
      </c>
      <c r="EN54" s="282">
        <f t="shared" si="237"/>
        <v>0.25907700882217055</v>
      </c>
      <c r="EO54" s="282">
        <f t="shared" si="237"/>
        <v>0.25902640560445483</v>
      </c>
      <c r="EP54" s="282">
        <f t="shared" si="237"/>
        <v>0.26047366673634764</v>
      </c>
      <c r="EQ54" s="282">
        <f t="shared" si="237"/>
        <v>0.26176961235017865</v>
      </c>
      <c r="ER54" s="282">
        <f t="shared" si="237"/>
        <v>0.25516742953505178</v>
      </c>
      <c r="ES54" s="282">
        <f t="shared" si="237"/>
        <v>0.25326754122036343</v>
      </c>
      <c r="ET54" s="282">
        <f t="shared" si="237"/>
        <v>0.25206390460174283</v>
      </c>
      <c r="EU54" s="282">
        <f t="shared" si="237"/>
        <v>0.24796969847334557</v>
      </c>
      <c r="EV54" s="282">
        <f t="shared" si="237"/>
        <v>0.24881321804290893</v>
      </c>
      <c r="EW54" s="282">
        <f t="shared" si="237"/>
        <v>0.24768791708688281</v>
      </c>
      <c r="EX54" s="282">
        <f t="shared" si="237"/>
        <v>0.245449091886972</v>
      </c>
      <c r="EY54" s="282">
        <f t="shared" si="237"/>
        <v>0.24712311937002537</v>
      </c>
      <c r="EZ54" s="282">
        <f t="shared" si="237"/>
        <v>0.23486394807559582</v>
      </c>
      <c r="FA54" s="282">
        <f t="shared" si="237"/>
        <v>0.23583412192339326</v>
      </c>
      <c r="FB54" s="282">
        <f t="shared" si="237"/>
        <v>0.24004035724689682</v>
      </c>
      <c r="FC54" s="282">
        <f t="shared" si="237"/>
        <v>0.23986342070960012</v>
      </c>
      <c r="FD54" s="282">
        <f t="shared" si="237"/>
        <v>0.23704803754034773</v>
      </c>
      <c r="FE54" s="282">
        <f t="shared" si="237"/>
        <v>0.23352310409812921</v>
      </c>
      <c r="FF54" s="282">
        <f t="shared" si="237"/>
        <v>0.22965474138747372</v>
      </c>
      <c r="FG54" s="282">
        <f t="shared" si="237"/>
        <v>0.22496864798629126</v>
      </c>
      <c r="FH54" s="282">
        <f t="shared" si="237"/>
        <v>0.22416531936374354</v>
      </c>
      <c r="FI54" s="282">
        <f t="shared" si="237"/>
        <v>0.2250313808094902</v>
      </c>
      <c r="FJ54" s="282">
        <f t="shared" si="237"/>
        <v>0.22457778362232533</v>
      </c>
      <c r="FK54" s="282">
        <f t="shared" si="237"/>
        <v>0.22119664833726108</v>
      </c>
    </row>
    <row r="55" spans="2:167" ht="13.8" thickBot="1" x14ac:dyDescent="0.3">
      <c r="B55" s="4" t="s">
        <v>11</v>
      </c>
      <c r="C55" s="178">
        <f t="shared" ref="C55:H55" si="238">SUM(C52/C53)</f>
        <v>1.6933429414416851E-2</v>
      </c>
      <c r="D55" s="15">
        <f t="shared" si="238"/>
        <v>1.5180301331354323E-2</v>
      </c>
      <c r="E55" s="15">
        <f t="shared" si="238"/>
        <v>1.6976738100210165E-2</v>
      </c>
      <c r="F55" s="15">
        <f t="shared" si="238"/>
        <v>1.9708724915939776E-2</v>
      </c>
      <c r="G55" s="15">
        <f t="shared" si="238"/>
        <v>2.144196554240594E-2</v>
      </c>
      <c r="H55" s="15">
        <f t="shared" si="238"/>
        <v>2.3197561292419455E-2</v>
      </c>
      <c r="I55" s="15">
        <f t="shared" ref="I55:Q55" si="239">SUM(I52/I53)</f>
        <v>2.6165746050621542E-2</v>
      </c>
      <c r="J55" s="15">
        <f t="shared" si="239"/>
        <v>3.2860344992672312E-2</v>
      </c>
      <c r="K55" s="15">
        <f t="shared" si="239"/>
        <v>3.8111513657355794E-2</v>
      </c>
      <c r="L55" s="15">
        <f t="shared" si="239"/>
        <v>4.7759491025439041E-2</v>
      </c>
      <c r="M55" s="15">
        <f t="shared" si="239"/>
        <v>5.5299726533371063E-2</v>
      </c>
      <c r="N55" s="24">
        <f t="shared" si="239"/>
        <v>5.7653729006007674E-2</v>
      </c>
      <c r="O55" s="178">
        <f t="shared" si="239"/>
        <v>7.0360296961282182E-2</v>
      </c>
      <c r="P55" s="15">
        <f t="shared" si="239"/>
        <v>7.7762302692664806E-2</v>
      </c>
      <c r="Q55" s="15">
        <f t="shared" si="239"/>
        <v>8.3167740594471004E-2</v>
      </c>
      <c r="R55" s="15">
        <f t="shared" ref="R55:W55" si="240">SUM(R52/R53)</f>
        <v>8.7838048274072156E-2</v>
      </c>
      <c r="S55" s="15">
        <f t="shared" si="240"/>
        <v>0.10004443187785272</v>
      </c>
      <c r="T55" s="15">
        <f t="shared" si="240"/>
        <v>0.11866526817764285</v>
      </c>
      <c r="U55" s="15">
        <f t="shared" si="240"/>
        <v>0.14329311906919079</v>
      </c>
      <c r="V55" s="15">
        <f t="shared" si="240"/>
        <v>0.15854370599347414</v>
      </c>
      <c r="W55" s="15">
        <f t="shared" si="240"/>
        <v>0.17240824690681425</v>
      </c>
      <c r="X55" s="15">
        <f t="shared" ref="X55:AC55" si="241">SUM(X52/X53)</f>
        <v>0.19744030498493798</v>
      </c>
      <c r="Y55" s="15">
        <f t="shared" si="241"/>
        <v>0.22491012951199094</v>
      </c>
      <c r="Z55" s="24">
        <f t="shared" si="241"/>
        <v>0.23087617226110785</v>
      </c>
      <c r="AA55" s="178">
        <f t="shared" si="241"/>
        <v>0.22933521904009208</v>
      </c>
      <c r="AB55" s="15">
        <f t="shared" si="241"/>
        <v>0.23510417162533123</v>
      </c>
      <c r="AC55" s="15">
        <f t="shared" si="241"/>
        <v>0.24427535884019011</v>
      </c>
      <c r="AD55" s="15">
        <f t="shared" ref="AD55:AI55" si="242">SUM(AD52/AD53)</f>
        <v>0.25382886414719563</v>
      </c>
      <c r="AE55" s="15">
        <f t="shared" si="242"/>
        <v>0.26608219509003611</v>
      </c>
      <c r="AF55" s="15">
        <f t="shared" si="242"/>
        <v>0.27752026040807853</v>
      </c>
      <c r="AG55" s="15">
        <f t="shared" si="242"/>
        <v>0.28897265235896041</v>
      </c>
      <c r="AH55" s="15">
        <f t="shared" si="242"/>
        <v>0.30318372383853853</v>
      </c>
      <c r="AI55" s="15">
        <f t="shared" si="242"/>
        <v>0.32112795991222609</v>
      </c>
      <c r="AJ55" s="15">
        <f t="shared" ref="AJ55:AO55" si="243">SUM(AJ52/AJ53)</f>
        <v>0.3262088567920105</v>
      </c>
      <c r="AK55" s="15">
        <f t="shared" si="243"/>
        <v>0.32611853879355723</v>
      </c>
      <c r="AL55" s="24">
        <f t="shared" si="243"/>
        <v>0.32895853685879473</v>
      </c>
      <c r="AM55" s="178">
        <f t="shared" si="243"/>
        <v>0.33132470676464204</v>
      </c>
      <c r="AN55" s="15">
        <f t="shared" si="243"/>
        <v>0.33936628898024668</v>
      </c>
      <c r="AO55" s="15">
        <f t="shared" si="243"/>
        <v>0.34028849687614848</v>
      </c>
      <c r="AP55" s="15">
        <f t="shared" ref="AP55:AU55" si="244">SUM(AP52/AP53)</f>
        <v>0.35188157852210167</v>
      </c>
      <c r="AQ55" s="15">
        <f t="shared" si="244"/>
        <v>0.35881411243150052</v>
      </c>
      <c r="AR55" s="15">
        <f t="shared" si="244"/>
        <v>0.36822720685024396</v>
      </c>
      <c r="AS55" s="15">
        <f t="shared" si="244"/>
        <v>0.37550111121744773</v>
      </c>
      <c r="AT55" s="15">
        <f t="shared" si="244"/>
        <v>0.37600984040612523</v>
      </c>
      <c r="AU55" s="15">
        <f t="shared" si="244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45">SUM(AY52/AY53)</f>
        <v>0.40755334281650069</v>
      </c>
      <c r="AZ55" s="15">
        <f t="shared" si="245"/>
        <v>0.41723451287016572</v>
      </c>
      <c r="BA55" s="15">
        <f t="shared" si="245"/>
        <v>0.42373052631578945</v>
      </c>
      <c r="BB55" s="15">
        <f t="shared" si="245"/>
        <v>0.44248498688996024</v>
      </c>
      <c r="BC55" s="15">
        <f t="shared" si="245"/>
        <v>0.45563496693893429</v>
      </c>
      <c r="BD55" s="15">
        <f t="shared" si="245"/>
        <v>0.47154480575379742</v>
      </c>
      <c r="BE55" s="15">
        <f t="shared" si="245"/>
        <v>0.48545532144301179</v>
      </c>
      <c r="BF55" s="15">
        <f t="shared" si="245"/>
        <v>0.50118968643580553</v>
      </c>
      <c r="BG55" s="15">
        <f t="shared" si="245"/>
        <v>0.51684715647493673</v>
      </c>
      <c r="BH55" s="15">
        <f t="shared" ref="BH55:BM55" si="246">SUM(BH52/BH53)</f>
        <v>0.52443371277452</v>
      </c>
      <c r="BI55" s="15">
        <f t="shared" si="246"/>
        <v>0.52603188692772529</v>
      </c>
      <c r="BJ55" s="24">
        <f t="shared" si="246"/>
        <v>0.52815104166666671</v>
      </c>
      <c r="BK55" s="178">
        <f t="shared" si="246"/>
        <v>0.52187120665964226</v>
      </c>
      <c r="BL55" s="15">
        <f t="shared" si="246"/>
        <v>0.52988669330559968</v>
      </c>
      <c r="BM55" s="15">
        <f t="shared" si="246"/>
        <v>0.53282418651959285</v>
      </c>
      <c r="BN55" s="15">
        <f t="shared" ref="BN55:BS55" si="247">SUM(BN52/BN53)</f>
        <v>0.54854821889236516</v>
      </c>
      <c r="BO55" s="15">
        <f t="shared" si="247"/>
        <v>0.56004394407824376</v>
      </c>
      <c r="BP55" s="15">
        <f t="shared" si="247"/>
        <v>0.57240687768173626</v>
      </c>
      <c r="BQ55" s="15">
        <f t="shared" si="247"/>
        <v>0.57794524443525241</v>
      </c>
      <c r="BR55" s="15">
        <f t="shared" si="247"/>
        <v>0.58031884852178872</v>
      </c>
      <c r="BS55" s="15">
        <f t="shared" si="247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48">SUM(BW52/BW53)</f>
        <v>0.59743910823021018</v>
      </c>
      <c r="BX55" s="15">
        <f t="shared" si="248"/>
        <v>0.60267472599281191</v>
      </c>
      <c r="BY55" s="15">
        <f t="shared" si="248"/>
        <v>0.60800724832696418</v>
      </c>
      <c r="BZ55" s="15">
        <f t="shared" si="248"/>
        <v>0.61770710882880653</v>
      </c>
      <c r="CA55" s="15">
        <f t="shared" si="248"/>
        <v>0.63088734537792168</v>
      </c>
      <c r="CB55" s="15">
        <f t="shared" si="248"/>
        <v>0.6399988068961403</v>
      </c>
      <c r="CC55" s="15">
        <f t="shared" ref="CC55:DR55" si="249">SUM(CC52/CC53)</f>
        <v>0.64270187100624765</v>
      </c>
      <c r="CD55" s="15">
        <f t="shared" si="249"/>
        <v>0.64601210512176233</v>
      </c>
      <c r="CE55" s="15">
        <f t="shared" si="249"/>
        <v>0.64892151197861436</v>
      </c>
      <c r="CF55" s="15">
        <f t="shared" si="249"/>
        <v>0.65308076424426065</v>
      </c>
      <c r="CG55" s="15">
        <f t="shared" si="249"/>
        <v>0.64956415601810347</v>
      </c>
      <c r="CH55" s="15">
        <f t="shared" si="249"/>
        <v>0.64724473695109586</v>
      </c>
      <c r="CI55" s="250">
        <f t="shared" si="249"/>
        <v>0.64979989672088823</v>
      </c>
      <c r="CJ55" s="245">
        <f t="shared" si="249"/>
        <v>0.65237665463297234</v>
      </c>
      <c r="CK55" s="245">
        <f t="shared" si="249"/>
        <v>0.65512258561726311</v>
      </c>
      <c r="CL55" s="245">
        <f t="shared" si="249"/>
        <v>0.63718409793085973</v>
      </c>
      <c r="CM55" s="245">
        <f t="shared" si="249"/>
        <v>0.66644003638334814</v>
      </c>
      <c r="CN55" s="245">
        <f t="shared" si="249"/>
        <v>0.67238011216837856</v>
      </c>
      <c r="CO55" s="245">
        <f t="shared" si="249"/>
        <v>0.67212633645531317</v>
      </c>
      <c r="CP55" s="245">
        <f t="shared" si="249"/>
        <v>0.67673661360347326</v>
      </c>
      <c r="CQ55" s="245">
        <f t="shared" si="249"/>
        <v>0.68222214655407243</v>
      </c>
      <c r="CR55" s="245">
        <f t="shared" si="249"/>
        <v>0.68471707266364046</v>
      </c>
      <c r="CS55" s="245">
        <f t="shared" si="249"/>
        <v>0.68242786837788283</v>
      </c>
      <c r="CT55" s="246">
        <f t="shared" si="249"/>
        <v>0.68228890850250079</v>
      </c>
      <c r="CU55" s="245">
        <f t="shared" si="249"/>
        <v>0.68594929960337225</v>
      </c>
      <c r="CV55" s="245">
        <f t="shared" si="249"/>
        <v>0.68913813994777395</v>
      </c>
      <c r="CW55" s="245">
        <f t="shared" si="249"/>
        <v>0.68838145367288495</v>
      </c>
      <c r="CX55" s="245">
        <f t="shared" si="249"/>
        <v>0.69455935999374074</v>
      </c>
      <c r="CY55" s="245">
        <f t="shared" si="249"/>
        <v>0.70049312224240856</v>
      </c>
      <c r="CZ55" s="245">
        <f t="shared" si="249"/>
        <v>0.70227483103610056</v>
      </c>
      <c r="DA55" s="245">
        <f t="shared" si="249"/>
        <v>0.70283096753575325</v>
      </c>
      <c r="DB55" s="245">
        <f t="shared" si="249"/>
        <v>0.70170356229835784</v>
      </c>
      <c r="DC55" s="245">
        <f t="shared" si="249"/>
        <v>0.70663836811696734</v>
      </c>
      <c r="DD55" s="245">
        <f t="shared" si="249"/>
        <v>0.70919220055710308</v>
      </c>
      <c r="DE55" s="245">
        <f t="shared" si="249"/>
        <v>0.70812174243016102</v>
      </c>
      <c r="DF55" s="246">
        <f t="shared" si="249"/>
        <v>0.70383855691202013</v>
      </c>
      <c r="DG55" s="245">
        <f t="shared" si="249"/>
        <v>0.70377948964853154</v>
      </c>
      <c r="DH55" s="245">
        <f t="shared" si="249"/>
        <v>0.71149693198989361</v>
      </c>
      <c r="DI55" s="245">
        <f t="shared" si="249"/>
        <v>0.71204089360090872</v>
      </c>
      <c r="DJ55" s="245">
        <f t="shared" si="249"/>
        <v>0.71928970811691217</v>
      </c>
      <c r="DK55" s="245">
        <f t="shared" si="249"/>
        <v>0.72075890693432265</v>
      </c>
      <c r="DL55" s="245">
        <f t="shared" si="249"/>
        <v>0.7198956028724901</v>
      </c>
      <c r="DM55" s="245">
        <f t="shared" si="249"/>
        <v>0.71761708025227411</v>
      </c>
      <c r="DN55" s="245">
        <f t="shared" si="249"/>
        <v>0.71739984695249326</v>
      </c>
      <c r="DO55" s="245">
        <f t="shared" si="249"/>
        <v>0.7187645169760255</v>
      </c>
      <c r="DP55" s="245">
        <f t="shared" si="249"/>
        <v>0.72115301495493089</v>
      </c>
      <c r="DQ55" s="245">
        <f t="shared" si="249"/>
        <v>0.71849975161450574</v>
      </c>
      <c r="DR55" s="245">
        <f t="shared" si="249"/>
        <v>0.71455891571905827</v>
      </c>
      <c r="DS55" s="245">
        <f t="shared" ref="DS55:FK55" si="250">SUM(DS52/DS53)</f>
        <v>0.71276234001169736</v>
      </c>
      <c r="DT55" s="245">
        <f t="shared" si="250"/>
        <v>0.71420543393275993</v>
      </c>
      <c r="DU55" s="245">
        <f t="shared" si="250"/>
        <v>0.71544107833978376</v>
      </c>
      <c r="DV55" s="354">
        <f t="shared" si="250"/>
        <v>0.72236392556966311</v>
      </c>
      <c r="DW55" s="354">
        <f t="shared" si="250"/>
        <v>0.72389824209019671</v>
      </c>
      <c r="DX55" s="354">
        <f t="shared" si="250"/>
        <v>0.72096044625350875</v>
      </c>
      <c r="DY55" s="354">
        <f t="shared" si="250"/>
        <v>0.72093248820325795</v>
      </c>
      <c r="DZ55" s="354">
        <f t="shared" si="250"/>
        <v>0.71986184840512069</v>
      </c>
      <c r="EA55" s="354">
        <f t="shared" si="250"/>
        <v>0.72181235048796499</v>
      </c>
      <c r="EB55" s="354">
        <f t="shared" si="250"/>
        <v>0.72398400960687648</v>
      </c>
      <c r="EC55" s="354">
        <f t="shared" si="250"/>
        <v>0.72274095223396873</v>
      </c>
      <c r="ED55" s="354">
        <f t="shared" si="250"/>
        <v>0.72140353236883914</v>
      </c>
      <c r="EE55" s="354">
        <f t="shared" si="250"/>
        <v>0.72035877475038079</v>
      </c>
      <c r="EF55" s="354">
        <f t="shared" si="250"/>
        <v>0.72204983544898915</v>
      </c>
      <c r="EG55" s="354">
        <f t="shared" si="250"/>
        <v>0.72478977407044676</v>
      </c>
      <c r="EH55" s="354">
        <f t="shared" si="250"/>
        <v>0.73003557297905552</v>
      </c>
      <c r="EI55" s="354">
        <f t="shared" si="250"/>
        <v>0.732913383044139</v>
      </c>
      <c r="EJ55" s="354">
        <f t="shared" si="250"/>
        <v>0.73246716789532784</v>
      </c>
      <c r="EK55" s="354">
        <f t="shared" si="250"/>
        <v>0.73240432870035732</v>
      </c>
      <c r="EL55" s="354">
        <f t="shared" si="250"/>
        <v>0.73294819794885213</v>
      </c>
      <c r="EM55" s="354">
        <f t="shared" si="250"/>
        <v>0.73607677692197682</v>
      </c>
      <c r="EN55" s="354">
        <f t="shared" si="250"/>
        <v>0.74092299117782945</v>
      </c>
      <c r="EO55" s="354">
        <f t="shared" si="250"/>
        <v>0.74097359439554522</v>
      </c>
      <c r="EP55" s="354">
        <f t="shared" si="250"/>
        <v>0.73952633326365236</v>
      </c>
      <c r="EQ55" s="354">
        <f t="shared" si="250"/>
        <v>0.7382303876498213</v>
      </c>
      <c r="ER55" s="354">
        <f t="shared" si="250"/>
        <v>0.74483257046494822</v>
      </c>
      <c r="ES55" s="354">
        <f t="shared" si="250"/>
        <v>0.74673245877963657</v>
      </c>
      <c r="ET55" s="354">
        <f t="shared" si="250"/>
        <v>0.74793609539825712</v>
      </c>
      <c r="EU55" s="354">
        <f t="shared" si="250"/>
        <v>0.7520303015266544</v>
      </c>
      <c r="EV55" s="354">
        <f t="shared" si="250"/>
        <v>0.7511867819570911</v>
      </c>
      <c r="EW55" s="354">
        <f t="shared" si="250"/>
        <v>0.75231208291311713</v>
      </c>
      <c r="EX55" s="354">
        <f t="shared" si="250"/>
        <v>0.75455090811302805</v>
      </c>
      <c r="EY55" s="354">
        <f t="shared" si="250"/>
        <v>0.7528768806299746</v>
      </c>
      <c r="EZ55" s="354">
        <f t="shared" si="250"/>
        <v>0.76513605192440415</v>
      </c>
      <c r="FA55" s="354">
        <f t="shared" si="250"/>
        <v>0.76416587807660674</v>
      </c>
      <c r="FB55" s="354">
        <f t="shared" si="250"/>
        <v>0.75995964275310313</v>
      </c>
      <c r="FC55" s="354">
        <f t="shared" si="250"/>
        <v>0.76013657929039991</v>
      </c>
      <c r="FD55" s="354">
        <f t="shared" si="250"/>
        <v>0.76295196245965224</v>
      </c>
      <c r="FE55" s="354">
        <f t="shared" si="250"/>
        <v>0.76647689590187074</v>
      </c>
      <c r="FF55" s="354">
        <f t="shared" si="250"/>
        <v>0.77034525861252623</v>
      </c>
      <c r="FG55" s="354">
        <f t="shared" si="250"/>
        <v>0.77503135201370876</v>
      </c>
      <c r="FH55" s="354">
        <f t="shared" si="250"/>
        <v>0.77583468063625649</v>
      </c>
      <c r="FI55" s="354">
        <f t="shared" si="250"/>
        <v>0.77496861919050974</v>
      </c>
      <c r="FJ55" s="354">
        <f t="shared" si="250"/>
        <v>0.77542221637767461</v>
      </c>
      <c r="FK55" s="354">
        <f t="shared" si="250"/>
        <v>0.77880335166273895</v>
      </c>
    </row>
    <row r="56" spans="2:167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67" x14ac:dyDescent="0.25">
      <c r="B57" s="3" t="s">
        <v>21</v>
      </c>
      <c r="C57" s="115">
        <f t="shared" ref="C57:AX57" si="251">SUM(1000*(C53))/C10</f>
        <v>873.47740586069699</v>
      </c>
      <c r="D57" s="94">
        <f t="shared" si="251"/>
        <v>860.26937449454806</v>
      </c>
      <c r="E57" s="94">
        <f t="shared" si="251"/>
        <v>854.49018455795954</v>
      </c>
      <c r="F57" s="94">
        <f t="shared" si="251"/>
        <v>748.31632498101749</v>
      </c>
      <c r="G57" s="94">
        <f t="shared" si="251"/>
        <v>814.37066611644138</v>
      </c>
      <c r="H57" s="94">
        <f t="shared" si="251"/>
        <v>1007.7407524069077</v>
      </c>
      <c r="I57" s="94">
        <f t="shared" si="251"/>
        <v>1200.1040426855661</v>
      </c>
      <c r="J57" s="94">
        <f t="shared" si="251"/>
        <v>1292.3997868161189</v>
      </c>
      <c r="K57" s="94">
        <f t="shared" si="251"/>
        <v>1349.8515018081403</v>
      </c>
      <c r="L57" s="94">
        <f t="shared" si="251"/>
        <v>909.48411181906579</v>
      </c>
      <c r="M57" s="94">
        <f t="shared" si="251"/>
        <v>676.89283473801925</v>
      </c>
      <c r="N57" s="96">
        <f t="shared" si="251"/>
        <v>907.05837413901702</v>
      </c>
      <c r="O57" s="115">
        <f t="shared" si="251"/>
        <v>1028.7900232850891</v>
      </c>
      <c r="P57" s="94">
        <f t="shared" si="251"/>
        <v>906.49329918226078</v>
      </c>
      <c r="Q57" s="94">
        <f t="shared" si="251"/>
        <v>820.23950789039372</v>
      </c>
      <c r="R57" s="94">
        <f t="shared" si="251"/>
        <v>662.11395302479366</v>
      </c>
      <c r="S57" s="94">
        <f t="shared" si="251"/>
        <v>843.24504754897953</v>
      </c>
      <c r="T57" s="94">
        <f t="shared" si="251"/>
        <v>1045.5979019788153</v>
      </c>
      <c r="U57" s="94">
        <f t="shared" si="251"/>
        <v>1220.1664048408682</v>
      </c>
      <c r="V57" s="94">
        <f t="shared" si="251"/>
        <v>1383.6612489307099</v>
      </c>
      <c r="W57" s="94">
        <f t="shared" si="251"/>
        <v>1141.5854579085883</v>
      </c>
      <c r="X57" s="94">
        <f t="shared" si="251"/>
        <v>748.92613600152958</v>
      </c>
      <c r="Y57" s="94">
        <f t="shared" si="251"/>
        <v>689.57671867837075</v>
      </c>
      <c r="Z57" s="96">
        <f t="shared" si="251"/>
        <v>876.25076577496429</v>
      </c>
      <c r="AA57" s="115">
        <f t="shared" si="251"/>
        <v>979.06032797567332</v>
      </c>
      <c r="AB57" s="94">
        <f t="shared" si="251"/>
        <v>893.99097795557066</v>
      </c>
      <c r="AC57" s="94">
        <f t="shared" si="251"/>
        <v>772.21923597338321</v>
      </c>
      <c r="AD57" s="94">
        <f t="shared" si="251"/>
        <v>656.47068512329201</v>
      </c>
      <c r="AE57" s="94">
        <f t="shared" si="251"/>
        <v>723.32199983982639</v>
      </c>
      <c r="AF57" s="94">
        <f t="shared" si="251"/>
        <v>1071.0697418856867</v>
      </c>
      <c r="AG57" s="94">
        <f t="shared" si="251"/>
        <v>1232.0307924023095</v>
      </c>
      <c r="AH57" s="94">
        <f t="shared" si="251"/>
        <v>1176.2529322567684</v>
      </c>
      <c r="AI57" s="94">
        <f t="shared" si="251"/>
        <v>1047.2933573893299</v>
      </c>
      <c r="AJ57" s="94">
        <f t="shared" si="251"/>
        <v>805.29565932964067</v>
      </c>
      <c r="AK57" s="94">
        <f t="shared" si="251"/>
        <v>693.01874265869981</v>
      </c>
      <c r="AL57" s="96">
        <f t="shared" si="251"/>
        <v>913.97581896425538</v>
      </c>
      <c r="AM57" s="115">
        <f t="shared" si="251"/>
        <v>1048.9521588219463</v>
      </c>
      <c r="AN57" s="94">
        <f t="shared" si="251"/>
        <v>904.80618748440656</v>
      </c>
      <c r="AO57" s="94">
        <f t="shared" si="251"/>
        <v>755.87007701763275</v>
      </c>
      <c r="AP57" s="94">
        <f t="shared" si="251"/>
        <v>676.59707846167305</v>
      </c>
      <c r="AQ57" s="94">
        <f t="shared" si="251"/>
        <v>683.91796858550549</v>
      </c>
      <c r="AR57" s="94">
        <f t="shared" si="251"/>
        <v>1023.7949388110699</v>
      </c>
      <c r="AS57" s="94">
        <f t="shared" si="251"/>
        <v>1360.9308181561639</v>
      </c>
      <c r="AT57" s="94">
        <f t="shared" si="251"/>
        <v>1179.2451090664356</v>
      </c>
      <c r="AU57" s="94">
        <f t="shared" si="251"/>
        <v>1196.976870244197</v>
      </c>
      <c r="AV57" s="94">
        <f t="shared" si="251"/>
        <v>961.76984281001353</v>
      </c>
      <c r="AW57" s="94">
        <f t="shared" si="251"/>
        <v>679.63437985476355</v>
      </c>
      <c r="AX57" s="96">
        <f t="shared" si="251"/>
        <v>932.54860853297225</v>
      </c>
      <c r="AY57" s="115">
        <f t="shared" ref="AY57:BJ57" si="252">SUM(1000*(AY53))/AY10</f>
        <v>961.25578565226601</v>
      </c>
      <c r="AZ57" s="94">
        <f t="shared" si="252"/>
        <v>789.81617753152682</v>
      </c>
      <c r="BA57" s="94">
        <f t="shared" si="252"/>
        <v>743.03269969590406</v>
      </c>
      <c r="BB57" s="94">
        <f t="shared" si="252"/>
        <v>689.3224402935582</v>
      </c>
      <c r="BC57" s="94">
        <f t="shared" si="252"/>
        <v>800.76307644390806</v>
      </c>
      <c r="BD57" s="94">
        <f t="shared" si="252"/>
        <v>1171.3256006089032</v>
      </c>
      <c r="BE57" s="94">
        <f t="shared" si="252"/>
        <v>1278.8486397977651</v>
      </c>
      <c r="BF57" s="94">
        <f t="shared" si="252"/>
        <v>1393.1264787066245</v>
      </c>
      <c r="BG57" s="94">
        <f t="shared" si="252"/>
        <v>1112.9715568322063</v>
      </c>
      <c r="BH57" s="94">
        <f t="shared" si="252"/>
        <v>794.86359274322535</v>
      </c>
      <c r="BI57" s="94">
        <f t="shared" si="252"/>
        <v>640.77266363318165</v>
      </c>
      <c r="BJ57" s="96">
        <f t="shared" si="252"/>
        <v>883.59820825918882</v>
      </c>
      <c r="BK57" s="115">
        <f t="shared" ref="BK57:BP57" si="253">SUM(1000*(BK53))/BK10</f>
        <v>1109.6213540455906</v>
      </c>
      <c r="BL57" s="94">
        <f t="shared" si="253"/>
        <v>1057.9302057922966</v>
      </c>
      <c r="BM57" s="94">
        <f t="shared" si="253"/>
        <v>746.37112079684823</v>
      </c>
      <c r="BN57" s="94">
        <f t="shared" si="253"/>
        <v>656.32294878814946</v>
      </c>
      <c r="BO57" s="94">
        <f t="shared" si="253"/>
        <v>671.52398299939284</v>
      </c>
      <c r="BP57" s="94">
        <f t="shared" si="253"/>
        <v>877.27505199631764</v>
      </c>
      <c r="BQ57" s="94">
        <f t="shared" ref="BQ57:CE57" si="254">SUM(1000*(BQ53))/BQ10</f>
        <v>1057.3923977967006</v>
      </c>
      <c r="BR57" s="94">
        <f t="shared" si="254"/>
        <v>1102.9350996971771</v>
      </c>
      <c r="BS57" s="94">
        <f t="shared" si="254"/>
        <v>1135.3898036103947</v>
      </c>
      <c r="BT57" s="94">
        <f t="shared" si="254"/>
        <v>962.81400900656502</v>
      </c>
      <c r="BU57" s="94">
        <f t="shared" si="254"/>
        <v>690.02238350403582</v>
      </c>
      <c r="BV57" s="96">
        <f t="shared" si="254"/>
        <v>867.03989277083144</v>
      </c>
      <c r="BW57" s="115">
        <f t="shared" si="254"/>
        <v>1107.0474792571301</v>
      </c>
      <c r="BX57" s="94">
        <f t="shared" si="254"/>
        <v>913.09005600531577</v>
      </c>
      <c r="BY57" s="94">
        <f t="shared" si="254"/>
        <v>752.58233078138289</v>
      </c>
      <c r="BZ57" s="94">
        <f t="shared" si="254"/>
        <v>654.30182976196897</v>
      </c>
      <c r="CA57" s="94">
        <f t="shared" si="254"/>
        <v>688.04703860817267</v>
      </c>
      <c r="CB57" s="94">
        <f t="shared" si="254"/>
        <v>1133.3243188425395</v>
      </c>
      <c r="CC57" s="94">
        <f t="shared" si="254"/>
        <v>1229.2041056705368</v>
      </c>
      <c r="CD57" s="94">
        <f t="shared" si="254"/>
        <v>1273.9028318346532</v>
      </c>
      <c r="CE57" s="94">
        <f t="shared" si="254"/>
        <v>1056.9731543624162</v>
      </c>
      <c r="CF57" s="94">
        <f t="shared" ref="CF57:CK57" si="255">SUM(1000*(CF53))/CF10</f>
        <v>788.51121027648173</v>
      </c>
      <c r="CG57" s="94">
        <f t="shared" si="255"/>
        <v>613.7888511721651</v>
      </c>
      <c r="CH57" s="94">
        <f t="shared" si="255"/>
        <v>847.71808643264842</v>
      </c>
      <c r="CI57" s="201">
        <f t="shared" si="255"/>
        <v>1053.0465754914489</v>
      </c>
      <c r="CJ57" s="69">
        <f t="shared" si="255"/>
        <v>857.65501507373915</v>
      </c>
      <c r="CK57" s="69">
        <f t="shared" si="255"/>
        <v>703.68160957720124</v>
      </c>
      <c r="CL57" s="69">
        <f t="shared" ref="CL57:DC57" si="256">SUM(1000*(CL53))/CL10</f>
        <v>695.28830580948568</v>
      </c>
      <c r="CM57" s="69">
        <f t="shared" si="256"/>
        <v>734.46926243336259</v>
      </c>
      <c r="CN57" s="69">
        <f t="shared" si="256"/>
        <v>965.10457140926451</v>
      </c>
      <c r="CO57" s="69">
        <f t="shared" si="256"/>
        <v>1334.0375982989638</v>
      </c>
      <c r="CP57" s="69">
        <f t="shared" si="256"/>
        <v>1295.376334007311</v>
      </c>
      <c r="CQ57" s="69">
        <f t="shared" si="256"/>
        <v>1186.825621337644</v>
      </c>
      <c r="CR57" s="69">
        <f t="shared" si="256"/>
        <v>780.6798046880283</v>
      </c>
      <c r="CS57" s="69">
        <f t="shared" si="256"/>
        <v>632.03155176970461</v>
      </c>
      <c r="CT57" s="89">
        <f t="shared" si="256"/>
        <v>923.01425661914459</v>
      </c>
      <c r="CU57" s="69">
        <f t="shared" si="256"/>
        <v>1270.4233528833845</v>
      </c>
      <c r="CV57" s="69">
        <f t="shared" si="256"/>
        <v>1042.89035152924</v>
      </c>
      <c r="CW57" s="69">
        <f t="shared" si="256"/>
        <v>872.12756190424761</v>
      </c>
      <c r="CX57" s="69">
        <f t="shared" si="256"/>
        <v>690.12553995680344</v>
      </c>
      <c r="CY57" s="69">
        <f t="shared" si="256"/>
        <v>648.27340211458602</v>
      </c>
      <c r="CZ57" s="69">
        <f t="shared" si="256"/>
        <v>1063.0299109008317</v>
      </c>
      <c r="DA57" s="69">
        <f t="shared" si="256"/>
        <v>1265.7336057008406</v>
      </c>
      <c r="DB57" s="69">
        <f t="shared" si="256"/>
        <v>1290.3351267258702</v>
      </c>
      <c r="DC57" s="69">
        <f t="shared" si="256"/>
        <v>1314.7330605862489</v>
      </c>
      <c r="DD57" s="69">
        <f t="shared" ref="DD57:DI57" si="257">SUM(1000*(DD53))/DD10</f>
        <v>886.58237136970445</v>
      </c>
      <c r="DE57" s="69">
        <f t="shared" si="257"/>
        <v>641.16527364323338</v>
      </c>
      <c r="DF57" s="89">
        <f t="shared" si="257"/>
        <v>860.99784858108796</v>
      </c>
      <c r="DG57" s="69">
        <f t="shared" si="257"/>
        <v>1074.3321365544939</v>
      </c>
      <c r="DH57" s="69">
        <f t="shared" si="257"/>
        <v>1105.3549813701557</v>
      </c>
      <c r="DI57" s="69">
        <f t="shared" si="257"/>
        <v>713.94779881864747</v>
      </c>
      <c r="DJ57" s="69">
        <f t="shared" ref="DJ57:FK57" si="258">SUM(1000*(DJ53))/DJ10</f>
        <v>709.81135799684182</v>
      </c>
      <c r="DK57" s="69">
        <f t="shared" si="258"/>
        <v>839.73922566895567</v>
      </c>
      <c r="DL57" s="69">
        <f t="shared" si="258"/>
        <v>1284.7783138683189</v>
      </c>
      <c r="DM57" s="69">
        <f t="shared" si="258"/>
        <v>1602.651334101836</v>
      </c>
      <c r="DN57" s="69">
        <f t="shared" si="258"/>
        <v>1625.8448501967114</v>
      </c>
      <c r="DO57" s="69">
        <f t="shared" si="258"/>
        <v>1394.3716512592321</v>
      </c>
      <c r="DP57" s="69">
        <f t="shared" si="258"/>
        <v>910.74291440022898</v>
      </c>
      <c r="DQ57" s="69">
        <f t="shared" si="258"/>
        <v>690.34342270417085</v>
      </c>
      <c r="DR57" s="69">
        <f t="shared" si="258"/>
        <v>959.15089887811484</v>
      </c>
      <c r="DS57" s="69">
        <f t="shared" si="258"/>
        <v>1131.9543344547001</v>
      </c>
      <c r="DT57" s="69">
        <f t="shared" si="258"/>
        <v>869.25494860249762</v>
      </c>
      <c r="DU57" s="69">
        <f t="shared" si="258"/>
        <v>754.32379648458732</v>
      </c>
      <c r="DV57" s="359">
        <f t="shared" si="258"/>
        <v>713.6035140508302</v>
      </c>
      <c r="DW57" s="359">
        <f t="shared" si="258"/>
        <v>847.52726078535193</v>
      </c>
      <c r="DX57" s="359">
        <f t="shared" si="258"/>
        <v>1138.5484943478673</v>
      </c>
      <c r="DY57" s="359">
        <f t="shared" si="258"/>
        <v>1377.8331640562355</v>
      </c>
      <c r="DZ57" s="359">
        <f t="shared" si="258"/>
        <v>1435.5514627375615</v>
      </c>
      <c r="EA57" s="359">
        <f t="shared" si="258"/>
        <v>1264.5344362572864</v>
      </c>
      <c r="EB57" s="359">
        <f t="shared" si="258"/>
        <v>846.39045657581516</v>
      </c>
      <c r="EC57" s="359">
        <f t="shared" si="258"/>
        <v>691.21578824549124</v>
      </c>
      <c r="ED57" s="359">
        <f t="shared" si="258"/>
        <v>796.66885439129908</v>
      </c>
      <c r="EE57" s="359">
        <f t="shared" si="258"/>
        <v>1184.358213741682</v>
      </c>
      <c r="EF57" s="359">
        <f t="shared" si="258"/>
        <v>852.71576809231408</v>
      </c>
      <c r="EG57" s="359">
        <f t="shared" si="258"/>
        <v>792.4955003780351</v>
      </c>
      <c r="EH57" s="359">
        <f t="shared" si="258"/>
        <v>730.6748710331932</v>
      </c>
      <c r="EI57" s="359">
        <f t="shared" si="258"/>
        <v>751.0168333189572</v>
      </c>
      <c r="EJ57" s="359">
        <f t="shared" si="258"/>
        <v>1089.7313976764137</v>
      </c>
      <c r="EK57" s="359">
        <f t="shared" si="258"/>
        <v>1282.0726678184431</v>
      </c>
      <c r="EL57" s="359">
        <f t="shared" si="258"/>
        <v>1313.3864720889346</v>
      </c>
      <c r="EM57" s="359">
        <f t="shared" si="258"/>
        <v>1298.7423052430481</v>
      </c>
      <c r="EN57" s="359">
        <f t="shared" si="258"/>
        <v>906.90884422511601</v>
      </c>
      <c r="EO57" s="359">
        <f t="shared" si="258"/>
        <v>666.53363398718898</v>
      </c>
      <c r="EP57" s="359">
        <f t="shared" si="258"/>
        <v>1089.3685994253296</v>
      </c>
      <c r="EQ57" s="359">
        <f t="shared" si="258"/>
        <v>1262.6028806584361</v>
      </c>
      <c r="ER57" s="359">
        <f t="shared" si="258"/>
        <v>1128.3417372276663</v>
      </c>
      <c r="ES57" s="359">
        <f t="shared" si="258"/>
        <v>870.57500488949734</v>
      </c>
      <c r="ET57" s="359">
        <f t="shared" si="258"/>
        <v>694.34142522573927</v>
      </c>
      <c r="EU57" s="359">
        <f t="shared" si="258"/>
        <v>799.35743609067288</v>
      </c>
      <c r="EV57" s="359">
        <f t="shared" si="258"/>
        <v>1040.1238045372904</v>
      </c>
      <c r="EW57" s="359">
        <f t="shared" si="258"/>
        <v>1233.2832730183723</v>
      </c>
      <c r="EX57" s="359">
        <f t="shared" si="258"/>
        <v>1281.8391536075094</v>
      </c>
      <c r="EY57" s="359">
        <f t="shared" si="258"/>
        <v>1269.3290133498247</v>
      </c>
      <c r="EZ57" s="359">
        <f t="shared" si="258"/>
        <v>895.23258641881989</v>
      </c>
      <c r="FA57" s="359">
        <f t="shared" si="258"/>
        <v>744.79955735307681</v>
      </c>
      <c r="FB57" s="359">
        <f t="shared" si="258"/>
        <v>931.48064806480647</v>
      </c>
      <c r="FC57" s="359">
        <f t="shared" si="258"/>
        <v>1253.1048712420807</v>
      </c>
      <c r="FD57" s="359">
        <f t="shared" si="258"/>
        <v>974.57621518025314</v>
      </c>
      <c r="FE57" s="359">
        <f t="shared" si="258"/>
        <v>1011.443486577315</v>
      </c>
      <c r="FF57" s="359">
        <f t="shared" si="258"/>
        <v>697.4802681549487</v>
      </c>
      <c r="FG57" s="359">
        <f t="shared" si="258"/>
        <v>689.85352194529196</v>
      </c>
      <c r="FH57" s="359">
        <f t="shared" si="258"/>
        <v>934.46765276366659</v>
      </c>
      <c r="FI57" s="359">
        <f t="shared" si="258"/>
        <v>1223.4254303867549</v>
      </c>
      <c r="FJ57" s="359">
        <f t="shared" si="258"/>
        <v>1403.7063162960569</v>
      </c>
      <c r="FK57" s="359">
        <f t="shared" si="258"/>
        <v>1316.4600596619159</v>
      </c>
    </row>
    <row r="58" spans="2:167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67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67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67" s="68" customFormat="1" x14ac:dyDescent="0.25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</row>
    <row r="62" spans="2:167" s="68" customFormat="1" ht="13.8" thickBot="1" x14ac:dyDescent="0.3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</row>
    <row r="63" spans="2:167" s="68" customFormat="1" ht="13.8" thickTop="1" x14ac:dyDescent="0.25">
      <c r="B63" s="3" t="s">
        <v>9</v>
      </c>
      <c r="C63" s="176">
        <f t="shared" ref="C63:H63" si="259">SUM(C61:C62)</f>
        <v>111299.465</v>
      </c>
      <c r="D63" s="8">
        <f t="shared" si="259"/>
        <v>126879.43699999999</v>
      </c>
      <c r="E63" s="8">
        <f t="shared" si="259"/>
        <v>137630.261</v>
      </c>
      <c r="F63" s="8">
        <f t="shared" si="259"/>
        <v>145347.15900000001</v>
      </c>
      <c r="G63" s="8">
        <f t="shared" si="259"/>
        <v>158369.872</v>
      </c>
      <c r="H63" s="8">
        <f t="shared" si="259"/>
        <v>147570.50700000001</v>
      </c>
      <c r="I63" s="8">
        <f t="shared" ref="I63:Q63" si="260">SUM(I61:I62)</f>
        <v>174159.46899999998</v>
      </c>
      <c r="J63" s="8">
        <f t="shared" si="260"/>
        <v>183245.353</v>
      </c>
      <c r="K63" s="8">
        <f t="shared" si="260"/>
        <v>184966.783</v>
      </c>
      <c r="L63" s="8">
        <f t="shared" si="260"/>
        <v>147435.85799999998</v>
      </c>
      <c r="M63" s="8">
        <f t="shared" si="260"/>
        <v>128119.613</v>
      </c>
      <c r="N63" s="10">
        <f t="shared" si="260"/>
        <v>149110.99299999999</v>
      </c>
      <c r="O63" s="176">
        <f t="shared" si="260"/>
        <v>152924</v>
      </c>
      <c r="P63" s="8">
        <f t="shared" si="260"/>
        <v>123026</v>
      </c>
      <c r="Q63" s="8">
        <f t="shared" si="260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261">X61+X62</f>
        <v>150729</v>
      </c>
      <c r="Y63" s="8">
        <f t="shared" si="261"/>
        <v>116532</v>
      </c>
      <c r="Z63" s="10">
        <f t="shared" si="261"/>
        <v>141258</v>
      </c>
      <c r="AA63" s="176">
        <f t="shared" si="261"/>
        <v>147405</v>
      </c>
      <c r="AB63" s="8">
        <f t="shared" si="261"/>
        <v>124795</v>
      </c>
      <c r="AC63" s="8">
        <f t="shared" si="261"/>
        <v>139839</v>
      </c>
      <c r="AD63" s="8">
        <f t="shared" ref="AD63:AI63" si="262">AD61+AD62</f>
        <v>130715</v>
      </c>
      <c r="AE63" s="8">
        <f t="shared" si="262"/>
        <v>131278</v>
      </c>
      <c r="AF63" s="8">
        <f t="shared" si="262"/>
        <v>172497</v>
      </c>
      <c r="AG63" s="8">
        <f t="shared" si="262"/>
        <v>169603</v>
      </c>
      <c r="AH63" s="8">
        <f t="shared" si="262"/>
        <v>175145</v>
      </c>
      <c r="AI63" s="8">
        <f t="shared" si="262"/>
        <v>166157</v>
      </c>
      <c r="AJ63" s="8">
        <f t="shared" ref="AJ63:AO63" si="263">AJ61+AJ62</f>
        <v>150179</v>
      </c>
      <c r="AK63" s="8">
        <f t="shared" si="263"/>
        <v>126554</v>
      </c>
      <c r="AL63" s="10">
        <f t="shared" si="263"/>
        <v>134909</v>
      </c>
      <c r="AM63" s="176">
        <f t="shared" si="263"/>
        <v>153181</v>
      </c>
      <c r="AN63" s="8">
        <f t="shared" si="263"/>
        <v>125269</v>
      </c>
      <c r="AO63" s="8">
        <f t="shared" si="263"/>
        <v>130115</v>
      </c>
      <c r="AP63" s="8">
        <f t="shared" ref="AP63:AU63" si="264">AP61+AP62</f>
        <v>126848</v>
      </c>
      <c r="AQ63" s="8">
        <f t="shared" si="264"/>
        <v>134083</v>
      </c>
      <c r="AR63" s="8">
        <f t="shared" si="264"/>
        <v>162069</v>
      </c>
      <c r="AS63" s="8">
        <f t="shared" si="264"/>
        <v>173980</v>
      </c>
      <c r="AT63" s="8">
        <f t="shared" si="264"/>
        <v>183745</v>
      </c>
      <c r="AU63" s="8">
        <f t="shared" si="264"/>
        <v>177240</v>
      </c>
      <c r="AV63" s="8">
        <f t="shared" ref="AV63:BJ63" si="265">AV61+AV62</f>
        <v>156655</v>
      </c>
      <c r="AW63" s="8">
        <f t="shared" si="265"/>
        <v>133543</v>
      </c>
      <c r="AX63" s="10">
        <f t="shared" si="265"/>
        <v>144265</v>
      </c>
      <c r="AY63" s="176">
        <f t="shared" si="265"/>
        <v>157126</v>
      </c>
      <c r="AZ63" s="8">
        <f t="shared" si="265"/>
        <v>125504</v>
      </c>
      <c r="BA63" s="8">
        <f t="shared" si="265"/>
        <v>147468</v>
      </c>
      <c r="BB63" s="8">
        <f t="shared" si="265"/>
        <v>128250</v>
      </c>
      <c r="BC63" s="8">
        <f t="shared" si="265"/>
        <v>154817</v>
      </c>
      <c r="BD63" s="8">
        <f t="shared" si="265"/>
        <v>180690</v>
      </c>
      <c r="BE63" s="8">
        <f t="shared" si="265"/>
        <v>172063</v>
      </c>
      <c r="BF63" s="8">
        <f t="shared" si="265"/>
        <v>198516</v>
      </c>
      <c r="BG63" s="8">
        <f t="shared" si="265"/>
        <v>193176</v>
      </c>
      <c r="BH63" s="8">
        <f t="shared" si="265"/>
        <v>157121</v>
      </c>
      <c r="BI63" s="8">
        <f t="shared" si="265"/>
        <v>130108</v>
      </c>
      <c r="BJ63" s="10">
        <f t="shared" si="265"/>
        <v>136778</v>
      </c>
      <c r="BK63" s="176">
        <f t="shared" ref="BK63:BP63" si="266">BK61+BK62</f>
        <v>153663</v>
      </c>
      <c r="BL63" s="8">
        <f t="shared" si="266"/>
        <v>133633</v>
      </c>
      <c r="BM63" s="8">
        <f t="shared" si="266"/>
        <v>139074</v>
      </c>
      <c r="BN63" s="8">
        <f t="shared" si="266"/>
        <v>132022</v>
      </c>
      <c r="BO63" s="8">
        <f t="shared" si="266"/>
        <v>145798</v>
      </c>
      <c r="BP63" s="8">
        <f t="shared" si="266"/>
        <v>157380</v>
      </c>
      <c r="BQ63" s="8">
        <f t="shared" ref="BQ63:CB63" si="267">BQ61+BQ62</f>
        <v>166731</v>
      </c>
      <c r="BR63" s="8">
        <f t="shared" si="267"/>
        <v>177508</v>
      </c>
      <c r="BS63" s="8">
        <f t="shared" si="267"/>
        <v>166210</v>
      </c>
      <c r="BT63" s="8">
        <f t="shared" si="267"/>
        <v>165880</v>
      </c>
      <c r="BU63" s="8">
        <f t="shared" si="267"/>
        <v>145864</v>
      </c>
      <c r="BV63" s="10">
        <f t="shared" si="267"/>
        <v>155881</v>
      </c>
      <c r="BW63" s="176">
        <f t="shared" si="267"/>
        <v>161562</v>
      </c>
      <c r="BX63" s="8">
        <f t="shared" si="267"/>
        <v>145534</v>
      </c>
      <c r="BY63" s="8">
        <f t="shared" si="267"/>
        <v>138582</v>
      </c>
      <c r="BZ63" s="8">
        <f t="shared" si="267"/>
        <v>135906</v>
      </c>
      <c r="CA63" s="8">
        <f t="shared" si="267"/>
        <v>144399</v>
      </c>
      <c r="CB63" s="8">
        <f t="shared" si="267"/>
        <v>175257</v>
      </c>
      <c r="CC63" s="8">
        <f t="shared" ref="CC63:CH63" si="268">CC61+CC62</f>
        <v>177265</v>
      </c>
      <c r="CD63" s="8">
        <f t="shared" si="268"/>
        <v>181275</v>
      </c>
      <c r="CE63" s="8">
        <f t="shared" si="268"/>
        <v>173861</v>
      </c>
      <c r="CF63" s="8">
        <f t="shared" si="268"/>
        <v>153302.5</v>
      </c>
      <c r="CG63" s="8">
        <f t="shared" si="268"/>
        <v>136169.63</v>
      </c>
      <c r="CH63" s="8">
        <f t="shared" si="268"/>
        <v>149374.14000000001</v>
      </c>
      <c r="CI63" s="115">
        <f t="shared" ref="CI63:DK63" si="269">SUM(CI61:CI62)</f>
        <v>159053</v>
      </c>
      <c r="CJ63" s="94">
        <f t="shared" si="269"/>
        <v>137361</v>
      </c>
      <c r="CK63" s="94">
        <f t="shared" si="269"/>
        <v>131833</v>
      </c>
      <c r="CL63" s="94">
        <f t="shared" si="269"/>
        <v>134224</v>
      </c>
      <c r="CM63" s="94">
        <f t="shared" si="269"/>
        <v>145362</v>
      </c>
      <c r="CN63" s="94">
        <f t="shared" si="269"/>
        <v>158753</v>
      </c>
      <c r="CO63" s="94">
        <f t="shared" si="269"/>
        <v>180527</v>
      </c>
      <c r="CP63" s="94">
        <f t="shared" si="269"/>
        <v>176191</v>
      </c>
      <c r="CQ63" s="94">
        <f t="shared" si="269"/>
        <v>177117</v>
      </c>
      <c r="CR63" s="94">
        <f t="shared" si="269"/>
        <v>147609</v>
      </c>
      <c r="CS63" s="94">
        <f t="shared" si="269"/>
        <v>133093</v>
      </c>
      <c r="CT63" s="107">
        <f t="shared" si="269"/>
        <v>149235</v>
      </c>
      <c r="CU63" s="95">
        <f t="shared" si="269"/>
        <v>146115</v>
      </c>
      <c r="CV63" s="95">
        <f t="shared" si="269"/>
        <v>143930</v>
      </c>
      <c r="CW63" s="95">
        <f t="shared" si="269"/>
        <v>133117</v>
      </c>
      <c r="CX63" s="95">
        <f t="shared" si="269"/>
        <v>134811</v>
      </c>
      <c r="CY63" s="95">
        <f t="shared" si="269"/>
        <v>136405</v>
      </c>
      <c r="CZ63" s="95">
        <f t="shared" si="269"/>
        <v>167772</v>
      </c>
      <c r="DA63" s="95">
        <f t="shared" si="269"/>
        <v>179862</v>
      </c>
      <c r="DB63" s="95">
        <f t="shared" si="269"/>
        <v>161107</v>
      </c>
      <c r="DC63" s="95">
        <f t="shared" si="269"/>
        <v>189365</v>
      </c>
      <c r="DD63" s="95">
        <f t="shared" si="269"/>
        <v>149474</v>
      </c>
      <c r="DE63" s="95">
        <f t="shared" si="269"/>
        <v>127388</v>
      </c>
      <c r="DF63" s="107">
        <f t="shared" si="269"/>
        <v>152447</v>
      </c>
      <c r="DG63" s="95">
        <f t="shared" si="269"/>
        <v>138755</v>
      </c>
      <c r="DH63" s="95">
        <f t="shared" si="269"/>
        <v>145030</v>
      </c>
      <c r="DI63" s="95">
        <f t="shared" si="269"/>
        <v>132710</v>
      </c>
      <c r="DJ63" s="95">
        <f t="shared" si="269"/>
        <v>124528</v>
      </c>
      <c r="DK63" s="95">
        <f t="shared" si="269"/>
        <v>137895</v>
      </c>
      <c r="DL63" s="95">
        <f t="shared" ref="DL63:DR63" si="270">SUM(DL61:DL62)</f>
        <v>181570</v>
      </c>
      <c r="DM63" s="95">
        <f t="shared" si="270"/>
        <v>182682</v>
      </c>
      <c r="DN63" s="95">
        <f t="shared" si="270"/>
        <v>183273</v>
      </c>
      <c r="DO63" s="95">
        <f t="shared" si="270"/>
        <v>181700</v>
      </c>
      <c r="DP63" s="95">
        <f t="shared" si="270"/>
        <v>148491</v>
      </c>
      <c r="DQ63" s="95">
        <f t="shared" si="270"/>
        <v>132942</v>
      </c>
      <c r="DR63" s="95">
        <f t="shared" si="270"/>
        <v>130782</v>
      </c>
      <c r="DS63" s="95">
        <f t="shared" ref="DS63:FK63" si="271">SUM(DS61:DS62)</f>
        <v>135355</v>
      </c>
      <c r="DT63" s="95">
        <f t="shared" si="271"/>
        <v>133184</v>
      </c>
      <c r="DU63" s="95">
        <f t="shared" si="271"/>
        <v>135412</v>
      </c>
      <c r="DV63" s="355">
        <f t="shared" si="271"/>
        <v>144576</v>
      </c>
      <c r="DW63" s="355">
        <f t="shared" si="271"/>
        <v>155493</v>
      </c>
      <c r="DX63" s="355">
        <f t="shared" si="271"/>
        <v>175920</v>
      </c>
      <c r="DY63" s="355">
        <f t="shared" si="271"/>
        <v>186606</v>
      </c>
      <c r="DZ63" s="355">
        <f t="shared" si="271"/>
        <v>192564</v>
      </c>
      <c r="EA63" s="355">
        <f t="shared" si="271"/>
        <v>186705</v>
      </c>
      <c r="EB63" s="355">
        <f t="shared" si="271"/>
        <v>157884</v>
      </c>
      <c r="EC63" s="355">
        <f t="shared" si="271"/>
        <v>146311</v>
      </c>
      <c r="ED63" s="355">
        <f t="shared" si="271"/>
        <v>153377</v>
      </c>
      <c r="EE63" s="355">
        <f t="shared" si="271"/>
        <v>155206</v>
      </c>
      <c r="EF63" s="355">
        <f t="shared" si="271"/>
        <v>141038</v>
      </c>
      <c r="EG63" s="355">
        <f t="shared" si="271"/>
        <v>137333</v>
      </c>
      <c r="EH63" s="355">
        <f t="shared" si="271"/>
        <v>142669</v>
      </c>
      <c r="EI63" s="355">
        <f t="shared" si="271"/>
        <v>142071</v>
      </c>
      <c r="EJ63" s="355">
        <f t="shared" si="271"/>
        <v>173600</v>
      </c>
      <c r="EK63" s="355">
        <f t="shared" si="271"/>
        <v>183411</v>
      </c>
      <c r="EL63" s="355">
        <f t="shared" si="271"/>
        <v>186086</v>
      </c>
      <c r="EM63" s="355">
        <f t="shared" si="271"/>
        <v>196319</v>
      </c>
      <c r="EN63" s="355">
        <f t="shared" si="271"/>
        <v>166590</v>
      </c>
      <c r="EO63" s="355">
        <f t="shared" si="271"/>
        <v>144901</v>
      </c>
      <c r="EP63" s="355">
        <f t="shared" si="271"/>
        <v>165042</v>
      </c>
      <c r="EQ63" s="355">
        <f t="shared" si="271"/>
        <v>158710</v>
      </c>
      <c r="ER63" s="355">
        <f t="shared" si="271"/>
        <v>161322</v>
      </c>
      <c r="ES63" s="355">
        <f t="shared" si="271"/>
        <v>145213</v>
      </c>
      <c r="ET63" s="355">
        <f t="shared" si="271"/>
        <v>144321</v>
      </c>
      <c r="EU63" s="355">
        <f t="shared" si="271"/>
        <v>162661</v>
      </c>
      <c r="EV63" s="355">
        <f t="shared" si="271"/>
        <v>174258</v>
      </c>
      <c r="EW63" s="355">
        <f t="shared" si="271"/>
        <v>189672</v>
      </c>
      <c r="EX63" s="355">
        <f t="shared" si="271"/>
        <v>191859</v>
      </c>
      <c r="EY63" s="355">
        <f t="shared" si="271"/>
        <v>196855</v>
      </c>
      <c r="EZ63" s="355">
        <f t="shared" si="271"/>
        <v>168629</v>
      </c>
      <c r="FA63" s="355">
        <f t="shared" si="271"/>
        <v>154851</v>
      </c>
      <c r="FB63" s="355">
        <f t="shared" si="271"/>
        <v>164534</v>
      </c>
      <c r="FC63" s="355">
        <f t="shared" si="271"/>
        <v>172402</v>
      </c>
      <c r="FD63" s="355">
        <f t="shared" si="271"/>
        <v>156099</v>
      </c>
      <c r="FE63" s="355">
        <f t="shared" si="271"/>
        <v>153780</v>
      </c>
      <c r="FF63" s="355">
        <f t="shared" si="271"/>
        <v>153207</v>
      </c>
      <c r="FG63" s="355">
        <f t="shared" si="271"/>
        <v>148283</v>
      </c>
      <c r="FH63" s="355">
        <f t="shared" si="271"/>
        <v>168149</v>
      </c>
      <c r="FI63" s="355">
        <f t="shared" si="271"/>
        <v>188133</v>
      </c>
      <c r="FJ63" s="355">
        <f t="shared" si="271"/>
        <v>195446</v>
      </c>
      <c r="FK63" s="355">
        <f t="shared" si="271"/>
        <v>194259</v>
      </c>
    </row>
    <row r="64" spans="2:167" x14ac:dyDescent="0.25">
      <c r="B64" s="3" t="s">
        <v>10</v>
      </c>
      <c r="C64" s="177">
        <f t="shared" ref="C64:H64" si="272">SUM(C61)/C63</f>
        <v>0.94727243298069763</v>
      </c>
      <c r="D64" s="14">
        <f t="shared" si="272"/>
        <v>0.83095352164905967</v>
      </c>
      <c r="E64" s="14">
        <f t="shared" si="272"/>
        <v>0.79220047399314319</v>
      </c>
      <c r="F64" s="14">
        <f t="shared" si="272"/>
        <v>0.78792383551163869</v>
      </c>
      <c r="G64" s="14">
        <f t="shared" si="272"/>
        <v>0.67497295824044112</v>
      </c>
      <c r="H64" s="14">
        <f t="shared" si="272"/>
        <v>0.76637578401760176</v>
      </c>
      <c r="I64" s="14">
        <f t="shared" ref="I64:Q64" si="273">SUM(I61)/I63</f>
        <v>0.61426480348306534</v>
      </c>
      <c r="J64" s="14">
        <f t="shared" si="273"/>
        <v>0.66612105028387814</v>
      </c>
      <c r="K64" s="14">
        <f t="shared" si="273"/>
        <v>0.61774004038335906</v>
      </c>
      <c r="L64" s="14">
        <f t="shared" si="273"/>
        <v>0.55569603698443559</v>
      </c>
      <c r="M64" s="14">
        <f t="shared" si="273"/>
        <v>0.58273142770108122</v>
      </c>
      <c r="N64" s="23">
        <f t="shared" si="273"/>
        <v>0.58757396243749782</v>
      </c>
      <c r="O64" s="177">
        <f t="shared" si="273"/>
        <v>0.58136067589129237</v>
      </c>
      <c r="P64" s="14">
        <f t="shared" si="273"/>
        <v>0.54308845284736562</v>
      </c>
      <c r="Q64" s="14">
        <f t="shared" si="273"/>
        <v>0.53296216921356687</v>
      </c>
      <c r="R64" s="14">
        <f t="shared" ref="R64:W64" si="274">SUM(R61)/R63</f>
        <v>0.53473214216019171</v>
      </c>
      <c r="S64" s="14">
        <f t="shared" si="274"/>
        <v>0.5317089430352322</v>
      </c>
      <c r="T64" s="14">
        <f t="shared" si="274"/>
        <v>0.51801530228539816</v>
      </c>
      <c r="U64" s="14">
        <f t="shared" si="274"/>
        <v>0.52575436419721178</v>
      </c>
      <c r="V64" s="14">
        <f t="shared" si="274"/>
        <v>0.50763905199700254</v>
      </c>
      <c r="W64" s="14">
        <f t="shared" si="274"/>
        <v>0.45816216973205115</v>
      </c>
      <c r="X64" s="14">
        <f t="shared" ref="X64:AC64" si="275">SUM(X61)/X63</f>
        <v>0.42932680506073817</v>
      </c>
      <c r="Y64" s="14">
        <f t="shared" si="275"/>
        <v>0.42696426732571313</v>
      </c>
      <c r="Z64" s="23">
        <f t="shared" si="275"/>
        <v>0.43583372269181214</v>
      </c>
      <c r="AA64" s="177">
        <f t="shared" si="275"/>
        <v>0.42303178318238865</v>
      </c>
      <c r="AB64" s="14">
        <f t="shared" si="275"/>
        <v>0.39294042229255982</v>
      </c>
      <c r="AC64" s="14">
        <f t="shared" si="275"/>
        <v>0.37261422063944966</v>
      </c>
      <c r="AD64" s="14">
        <f t="shared" ref="AD64:AI64" si="276">SUM(AD61)/AD63</f>
        <v>0.3546111769881039</v>
      </c>
      <c r="AE64" s="14">
        <f t="shared" si="276"/>
        <v>0.33266046100641389</v>
      </c>
      <c r="AF64" s="14">
        <f t="shared" si="276"/>
        <v>0.33305506762436449</v>
      </c>
      <c r="AG64" s="14">
        <f t="shared" si="276"/>
        <v>0.3260732416289806</v>
      </c>
      <c r="AH64" s="14">
        <f t="shared" si="276"/>
        <v>0.30464472294384654</v>
      </c>
      <c r="AI64" s="14">
        <f t="shared" si="276"/>
        <v>0.28106549829378241</v>
      </c>
      <c r="AJ64" s="14">
        <f t="shared" ref="AJ64:AO64" si="277">SUM(AJ61)/AJ63</f>
        <v>0.2485034525466277</v>
      </c>
      <c r="AK64" s="14">
        <f t="shared" si="277"/>
        <v>0.25069930622501069</v>
      </c>
      <c r="AL64" s="23">
        <f t="shared" si="277"/>
        <v>0.25896715563824502</v>
      </c>
      <c r="AM64" s="177">
        <f t="shared" si="277"/>
        <v>0.28575998328774455</v>
      </c>
      <c r="AN64" s="14">
        <f t="shared" si="277"/>
        <v>0.24298908748373499</v>
      </c>
      <c r="AO64" s="14">
        <f t="shared" si="277"/>
        <v>0.23593743995696115</v>
      </c>
      <c r="AP64" s="14">
        <f t="shared" ref="AP64:AU64" si="278">SUM(AP61)/AP63</f>
        <v>0.20953424571140261</v>
      </c>
      <c r="AQ64" s="14">
        <f t="shared" si="278"/>
        <v>0.20726714050252457</v>
      </c>
      <c r="AR64" s="14">
        <f t="shared" si="278"/>
        <v>0.21048442330118652</v>
      </c>
      <c r="AS64" s="14">
        <f t="shared" si="278"/>
        <v>0.2136222554316588</v>
      </c>
      <c r="AT64" s="14">
        <f t="shared" si="278"/>
        <v>0.19992924977550411</v>
      </c>
      <c r="AU64" s="14">
        <f t="shared" si="278"/>
        <v>0.18623335590160234</v>
      </c>
      <c r="AV64" s="14">
        <f t="shared" ref="AV64:BJ64" si="279">SUM(AV61)/AV63</f>
        <v>0.17857074462991926</v>
      </c>
      <c r="AW64" s="14">
        <f t="shared" si="279"/>
        <v>0.1835813183768524</v>
      </c>
      <c r="AX64" s="23">
        <f t="shared" si="279"/>
        <v>0.2005198766159498</v>
      </c>
      <c r="AY64" s="177">
        <f t="shared" si="279"/>
        <v>0.20749589501419244</v>
      </c>
      <c r="AZ64" s="14">
        <f t="shared" si="279"/>
        <v>0.18801791177970423</v>
      </c>
      <c r="BA64" s="14">
        <f t="shared" si="279"/>
        <v>0.17735373097892423</v>
      </c>
      <c r="BB64" s="14">
        <f t="shared" si="279"/>
        <v>0.16503703703703704</v>
      </c>
      <c r="BC64" s="14">
        <f t="shared" si="279"/>
        <v>0.16605411550411131</v>
      </c>
      <c r="BD64" s="14">
        <f t="shared" si="279"/>
        <v>0.17028059106757429</v>
      </c>
      <c r="BE64" s="14">
        <f t="shared" si="279"/>
        <v>0.16978664791384551</v>
      </c>
      <c r="BF64" s="14">
        <f t="shared" si="279"/>
        <v>0.17198109976022083</v>
      </c>
      <c r="BG64" s="14">
        <f t="shared" si="279"/>
        <v>0.19568683480349525</v>
      </c>
      <c r="BH64" s="14">
        <f t="shared" si="279"/>
        <v>0.13877202920042514</v>
      </c>
      <c r="BI64" s="14">
        <f t="shared" si="279"/>
        <v>0.13003812217542349</v>
      </c>
      <c r="BJ64" s="23">
        <f t="shared" si="279"/>
        <v>0.13717118250010968</v>
      </c>
      <c r="BK64" s="177">
        <f t="shared" ref="BK64:BP64" si="280">SUM(BK61)/BK63</f>
        <v>0.14482341227231019</v>
      </c>
      <c r="BL64" s="14">
        <f t="shared" si="280"/>
        <v>0.13489931379225192</v>
      </c>
      <c r="BM64" s="14">
        <f t="shared" si="280"/>
        <v>0.12640752405194358</v>
      </c>
      <c r="BN64" s="14">
        <f t="shared" si="280"/>
        <v>0.11709412067685689</v>
      </c>
      <c r="BO64" s="14">
        <f t="shared" si="280"/>
        <v>0.11968614109932921</v>
      </c>
      <c r="BP64" s="14">
        <f t="shared" si="280"/>
        <v>0.11948786376922099</v>
      </c>
      <c r="BQ64" s="14">
        <f t="shared" ref="BQ64:CB64" si="281">SUM(BQ61)/BQ63</f>
        <v>0.12164504501262513</v>
      </c>
      <c r="BR64" s="14">
        <f t="shared" si="281"/>
        <v>0.12542533294274061</v>
      </c>
      <c r="BS64" s="14">
        <f t="shared" si="281"/>
        <v>0.11449371277299801</v>
      </c>
      <c r="BT64" s="14">
        <f t="shared" si="281"/>
        <v>0.11176754280202555</v>
      </c>
      <c r="BU64" s="14">
        <f t="shared" si="281"/>
        <v>0.10496764109033072</v>
      </c>
      <c r="BV64" s="23">
        <f t="shared" si="281"/>
        <v>0.10236654884174466</v>
      </c>
      <c r="BW64" s="177">
        <f t="shared" si="281"/>
        <v>0.11186417598197596</v>
      </c>
      <c r="BX64" s="14">
        <f t="shared" si="281"/>
        <v>0.10946582929074992</v>
      </c>
      <c r="BY64" s="14">
        <f t="shared" si="281"/>
        <v>0.10197572556320446</v>
      </c>
      <c r="BZ64" s="14">
        <f t="shared" si="281"/>
        <v>0.10187188203611319</v>
      </c>
      <c r="CA64" s="14">
        <f t="shared" si="281"/>
        <v>0.1006585918185029</v>
      </c>
      <c r="CB64" s="14">
        <f t="shared" si="281"/>
        <v>0.10474331981033567</v>
      </c>
      <c r="CC64" s="14">
        <f t="shared" ref="CC64:DK64" si="282">SUM(CC61)/CC63</f>
        <v>0.10947451555580628</v>
      </c>
      <c r="CD64" s="14">
        <f t="shared" si="282"/>
        <v>0.11008136808716039</v>
      </c>
      <c r="CE64" s="14">
        <f t="shared" si="282"/>
        <v>9.5829426956016595E-2</v>
      </c>
      <c r="CF64" s="14">
        <f t="shared" si="282"/>
        <v>9.0213792990981881E-2</v>
      </c>
      <c r="CG64" s="14">
        <f t="shared" si="282"/>
        <v>8.7031153716140661E-2</v>
      </c>
      <c r="CH64" s="14">
        <f t="shared" si="282"/>
        <v>8.7953644452781449E-2</v>
      </c>
      <c r="CI64" s="248">
        <f t="shared" si="282"/>
        <v>9.3107329003539699E-2</v>
      </c>
      <c r="CJ64" s="240">
        <f t="shared" si="282"/>
        <v>9.1750933671129353E-2</v>
      </c>
      <c r="CK64" s="240">
        <f t="shared" si="282"/>
        <v>8.8134230427889829E-2</v>
      </c>
      <c r="CL64" s="240">
        <f t="shared" si="282"/>
        <v>8.8419358683990937E-2</v>
      </c>
      <c r="CM64" s="240">
        <f t="shared" si="282"/>
        <v>8.3405566791871333E-2</v>
      </c>
      <c r="CN64" s="240">
        <f t="shared" si="282"/>
        <v>8.1907113566357798E-2</v>
      </c>
      <c r="CO64" s="240">
        <f t="shared" si="282"/>
        <v>8.5012214239421249E-2</v>
      </c>
      <c r="CP64" s="240">
        <f t="shared" si="282"/>
        <v>8.3977047635804325E-2</v>
      </c>
      <c r="CQ64" s="240">
        <f t="shared" si="282"/>
        <v>8.1330420004855547E-2</v>
      </c>
      <c r="CR64" s="240">
        <f t="shared" si="282"/>
        <v>6.6506784816643974E-2</v>
      </c>
      <c r="CS64" s="240">
        <f t="shared" si="282"/>
        <v>6.4060468995364148E-2</v>
      </c>
      <c r="CT64" s="241">
        <f t="shared" si="282"/>
        <v>6.5366703521291925E-2</v>
      </c>
      <c r="CU64" s="240">
        <f t="shared" si="282"/>
        <v>6.9192074735653419E-2</v>
      </c>
      <c r="CV64" s="240">
        <f t="shared" si="282"/>
        <v>7.0284165913985966E-2</v>
      </c>
      <c r="CW64" s="240">
        <f t="shared" si="282"/>
        <v>6.7076331347611498E-2</v>
      </c>
      <c r="CX64" s="240">
        <f t="shared" si="282"/>
        <v>6.1003924012135509E-2</v>
      </c>
      <c r="CY64" s="240">
        <f t="shared" si="282"/>
        <v>5.6508192514937133E-2</v>
      </c>
      <c r="CZ64" s="240">
        <f t="shared" si="282"/>
        <v>5.8090742197744558E-2</v>
      </c>
      <c r="DA64" s="240">
        <f t="shared" si="282"/>
        <v>6.0073834384138949E-2</v>
      </c>
      <c r="DB64" s="240">
        <f t="shared" si="282"/>
        <v>6.6732047645353704E-2</v>
      </c>
      <c r="DC64" s="240">
        <f t="shared" si="282"/>
        <v>6.2044200353814062E-2</v>
      </c>
      <c r="DD64" s="240">
        <f t="shared" si="282"/>
        <v>5.6223824879243212E-2</v>
      </c>
      <c r="DE64" s="240">
        <f t="shared" si="282"/>
        <v>5.4180927559895752E-2</v>
      </c>
      <c r="DF64" s="241">
        <f t="shared" si="282"/>
        <v>5.4051572021751822E-2</v>
      </c>
      <c r="DG64" s="240">
        <f t="shared" si="282"/>
        <v>5.6632193434470832E-2</v>
      </c>
      <c r="DH64" s="240">
        <f t="shared" si="282"/>
        <v>5.8360339240157211E-2</v>
      </c>
      <c r="DI64" s="240">
        <f t="shared" si="282"/>
        <v>5.3982367568382185E-2</v>
      </c>
      <c r="DJ64" s="240">
        <f t="shared" si="282"/>
        <v>5.4606192984710263E-2</v>
      </c>
      <c r="DK64" s="240">
        <f t="shared" si="282"/>
        <v>5.3635012146923386E-2</v>
      </c>
      <c r="DL64" s="240">
        <f t="shared" ref="DL64:DR64" si="283">SUM(DL61)/DL63</f>
        <v>5.3995704136145836E-2</v>
      </c>
      <c r="DM64" s="240">
        <f t="shared" si="283"/>
        <v>5.975410823179076E-2</v>
      </c>
      <c r="DN64" s="240">
        <f t="shared" si="283"/>
        <v>6.2786116885738763E-2</v>
      </c>
      <c r="DO64" s="240">
        <f t="shared" si="283"/>
        <v>5.4672537149146945E-2</v>
      </c>
      <c r="DP64" s="240">
        <f t="shared" si="283"/>
        <v>4.6750308099480775E-2</v>
      </c>
      <c r="DQ64" s="240">
        <f t="shared" si="283"/>
        <v>4.784793368536655E-2</v>
      </c>
      <c r="DR64" s="240">
        <f t="shared" si="283"/>
        <v>5.0893853894266795E-2</v>
      </c>
      <c r="DS64" s="240">
        <f t="shared" ref="DS64:FK64" si="284">SUM(DS61)/DS63</f>
        <v>5.176757415684681E-2</v>
      </c>
      <c r="DT64" s="240">
        <f t="shared" si="284"/>
        <v>5.0839440172993751E-2</v>
      </c>
      <c r="DU64" s="240">
        <f t="shared" si="284"/>
        <v>4.8703216849319116E-2</v>
      </c>
      <c r="DV64" s="356">
        <f t="shared" si="284"/>
        <v>4.6051903497122619E-2</v>
      </c>
      <c r="DW64" s="356">
        <f t="shared" si="284"/>
        <v>4.6876708276256812E-2</v>
      </c>
      <c r="DX64" s="356">
        <f t="shared" si="284"/>
        <v>4.4110959527057757E-2</v>
      </c>
      <c r="DY64" s="356">
        <f t="shared" si="284"/>
        <v>4.8755131131903585E-2</v>
      </c>
      <c r="DZ64" s="356">
        <f t="shared" si="284"/>
        <v>5.0154753744209718E-2</v>
      </c>
      <c r="EA64" s="356">
        <f t="shared" si="284"/>
        <v>4.6099461717682977E-2</v>
      </c>
      <c r="EB64" s="356">
        <f t="shared" si="284"/>
        <v>3.9573357654987207E-2</v>
      </c>
      <c r="EC64" s="356">
        <f t="shared" si="284"/>
        <v>3.8076426242729527E-2</v>
      </c>
      <c r="ED64" s="356">
        <f t="shared" si="284"/>
        <v>3.9334450406514669E-2</v>
      </c>
      <c r="EE64" s="356">
        <f t="shared" si="284"/>
        <v>4.5449273868278288E-2</v>
      </c>
      <c r="EF64" s="356">
        <f t="shared" si="284"/>
        <v>4.0790425275457676E-2</v>
      </c>
      <c r="EG64" s="356">
        <f t="shared" si="284"/>
        <v>3.9429707353658625E-2</v>
      </c>
      <c r="EH64" s="356">
        <f t="shared" si="284"/>
        <v>3.6945657430836415E-2</v>
      </c>
      <c r="EI64" s="356">
        <f t="shared" si="284"/>
        <v>3.8234403924798162E-2</v>
      </c>
      <c r="EJ64" s="356">
        <f t="shared" si="284"/>
        <v>3.6365207373271889E-2</v>
      </c>
      <c r="EK64" s="356">
        <f t="shared" si="284"/>
        <v>3.6279176276232068E-2</v>
      </c>
      <c r="EL64" s="356">
        <f t="shared" si="284"/>
        <v>3.8299495931988434E-2</v>
      </c>
      <c r="EM64" s="356">
        <f t="shared" si="284"/>
        <v>3.6491628421090168E-2</v>
      </c>
      <c r="EN64" s="356">
        <f t="shared" si="284"/>
        <v>3.1556515997358786E-2</v>
      </c>
      <c r="EO64" s="356">
        <f t="shared" si="284"/>
        <v>3.1248921677559161E-2</v>
      </c>
      <c r="EP64" s="356">
        <f t="shared" si="284"/>
        <v>3.3942875146932297E-2</v>
      </c>
      <c r="EQ64" s="356">
        <f t="shared" si="284"/>
        <v>3.5593220338983052E-2</v>
      </c>
      <c r="ER64" s="356">
        <f t="shared" si="284"/>
        <v>3.3436233123814482E-2</v>
      </c>
      <c r="ES64" s="356">
        <f t="shared" si="284"/>
        <v>3.333034921115878E-2</v>
      </c>
      <c r="ET64" s="356">
        <f t="shared" si="284"/>
        <v>3.31621870691029E-2</v>
      </c>
      <c r="EU64" s="356">
        <f t="shared" si="284"/>
        <v>3.0701889205156738E-2</v>
      </c>
      <c r="EV64" s="356">
        <f t="shared" si="284"/>
        <v>2.9955583100919326E-2</v>
      </c>
      <c r="EW64" s="356">
        <f t="shared" si="284"/>
        <v>2.8902526466742587E-2</v>
      </c>
      <c r="EX64" s="356">
        <f t="shared" si="284"/>
        <v>3.292522112593102E-2</v>
      </c>
      <c r="EY64" s="356">
        <f t="shared" si="284"/>
        <v>3.1469863605191641E-2</v>
      </c>
      <c r="EZ64" s="356">
        <f t="shared" si="284"/>
        <v>2.7551607374769464E-2</v>
      </c>
      <c r="FA64" s="356">
        <f t="shared" si="284"/>
        <v>2.643186030442167E-2</v>
      </c>
      <c r="FB64" s="356">
        <f t="shared" si="284"/>
        <v>2.7033926118613782E-2</v>
      </c>
      <c r="FC64" s="356">
        <f t="shared" si="284"/>
        <v>2.9889444437999558E-2</v>
      </c>
      <c r="FD64" s="356">
        <f t="shared" si="284"/>
        <v>2.7597870582130569E-2</v>
      </c>
      <c r="FE64" s="356">
        <f t="shared" si="284"/>
        <v>2.7766939784107166E-2</v>
      </c>
      <c r="FF64" s="356">
        <f t="shared" si="284"/>
        <v>2.6160684564021226E-2</v>
      </c>
      <c r="FG64" s="356">
        <f t="shared" si="284"/>
        <v>2.4473473021182468E-2</v>
      </c>
      <c r="FH64" s="356">
        <f t="shared" si="284"/>
        <v>2.3485123313251938E-2</v>
      </c>
      <c r="FI64" s="356">
        <f t="shared" si="284"/>
        <v>2.4689979960985049E-2</v>
      </c>
      <c r="FJ64" s="356">
        <f t="shared" si="284"/>
        <v>2.9670599551794359E-2</v>
      </c>
      <c r="FK64" s="356">
        <f t="shared" si="284"/>
        <v>2.8250943328237046E-2</v>
      </c>
    </row>
    <row r="65" spans="2:167" ht="13.8" thickBot="1" x14ac:dyDescent="0.3">
      <c r="B65" s="4" t="s">
        <v>11</v>
      </c>
      <c r="C65" s="178">
        <f t="shared" ref="C65:H65" si="285">SUM(C62/C63)</f>
        <v>5.2727567019302389E-2</v>
      </c>
      <c r="D65" s="15">
        <f t="shared" si="285"/>
        <v>0.16904647835094033</v>
      </c>
      <c r="E65" s="15">
        <f t="shared" si="285"/>
        <v>0.20779952600685686</v>
      </c>
      <c r="F65" s="15">
        <f t="shared" si="285"/>
        <v>0.21207616448836122</v>
      </c>
      <c r="G65" s="15">
        <f t="shared" si="285"/>
        <v>0.32502704175955893</v>
      </c>
      <c r="H65" s="15">
        <f t="shared" si="285"/>
        <v>0.23362421598239816</v>
      </c>
      <c r="I65" s="15">
        <f t="shared" ref="I65:Q65" si="286">SUM(I62/I63)</f>
        <v>0.38573519651693472</v>
      </c>
      <c r="J65" s="15">
        <f t="shared" si="286"/>
        <v>0.33387894971612181</v>
      </c>
      <c r="K65" s="15">
        <f t="shared" si="286"/>
        <v>0.38225995961664105</v>
      </c>
      <c r="L65" s="15">
        <f t="shared" si="286"/>
        <v>0.44430396301556446</v>
      </c>
      <c r="M65" s="15">
        <f t="shared" si="286"/>
        <v>0.41726857229891884</v>
      </c>
      <c r="N65" s="24">
        <f t="shared" si="286"/>
        <v>0.41242603756250218</v>
      </c>
      <c r="O65" s="178">
        <f t="shared" si="286"/>
        <v>0.41863932410870758</v>
      </c>
      <c r="P65" s="15">
        <f t="shared" si="286"/>
        <v>0.45691154715263438</v>
      </c>
      <c r="Q65" s="15">
        <f t="shared" si="286"/>
        <v>0.46703783078643307</v>
      </c>
      <c r="R65" s="15">
        <f t="shared" ref="R65:W65" si="287">SUM(R62/R63)</f>
        <v>0.46526785783980829</v>
      </c>
      <c r="S65" s="15">
        <f t="shared" si="287"/>
        <v>0.46829105696476786</v>
      </c>
      <c r="T65" s="15">
        <f t="shared" si="287"/>
        <v>0.48198469771460178</v>
      </c>
      <c r="U65" s="15">
        <f t="shared" si="287"/>
        <v>0.47424563580278828</v>
      </c>
      <c r="V65" s="15">
        <f t="shared" si="287"/>
        <v>0.49236094800299746</v>
      </c>
      <c r="W65" s="15">
        <f t="shared" si="287"/>
        <v>0.54183783026794885</v>
      </c>
      <c r="X65" s="15">
        <f t="shared" ref="X65:AC65" si="288">SUM(X62/X63)</f>
        <v>0.57067319493926183</v>
      </c>
      <c r="Y65" s="15">
        <f t="shared" si="288"/>
        <v>0.57303573267428687</v>
      </c>
      <c r="Z65" s="24">
        <f t="shared" si="288"/>
        <v>0.5641662773081878</v>
      </c>
      <c r="AA65" s="178">
        <f t="shared" si="288"/>
        <v>0.57696821681761135</v>
      </c>
      <c r="AB65" s="15">
        <f t="shared" si="288"/>
        <v>0.60705957770744023</v>
      </c>
      <c r="AC65" s="15">
        <f t="shared" si="288"/>
        <v>0.6273857793605504</v>
      </c>
      <c r="AD65" s="15">
        <f t="shared" ref="AD65:AI65" si="289">SUM(AD62/AD63)</f>
        <v>0.64538882301189615</v>
      </c>
      <c r="AE65" s="15">
        <f t="shared" si="289"/>
        <v>0.66733953899358611</v>
      </c>
      <c r="AF65" s="15">
        <f t="shared" si="289"/>
        <v>0.66694493237563557</v>
      </c>
      <c r="AG65" s="15">
        <f t="shared" si="289"/>
        <v>0.67392675837101934</v>
      </c>
      <c r="AH65" s="15">
        <f t="shared" si="289"/>
        <v>0.69535527705615352</v>
      </c>
      <c r="AI65" s="15">
        <f t="shared" si="289"/>
        <v>0.71893450170621764</v>
      </c>
      <c r="AJ65" s="15">
        <f t="shared" ref="AJ65:AO65" si="290">SUM(AJ62/AJ63)</f>
        <v>0.75149654745337235</v>
      </c>
      <c r="AK65" s="15">
        <f t="shared" si="290"/>
        <v>0.74930069377498931</v>
      </c>
      <c r="AL65" s="24">
        <f t="shared" si="290"/>
        <v>0.74103284436175498</v>
      </c>
      <c r="AM65" s="178">
        <f t="shared" si="290"/>
        <v>0.71424001671225545</v>
      </c>
      <c r="AN65" s="15">
        <f t="shared" si="290"/>
        <v>0.75701091251626496</v>
      </c>
      <c r="AO65" s="15">
        <f t="shared" si="290"/>
        <v>0.76406256004303885</v>
      </c>
      <c r="AP65" s="15">
        <f t="shared" ref="AP65:AU65" si="291">SUM(AP62/AP63)</f>
        <v>0.79046575428859733</v>
      </c>
      <c r="AQ65" s="15">
        <f t="shared" si="291"/>
        <v>0.79273285949747541</v>
      </c>
      <c r="AR65" s="15">
        <f t="shared" si="291"/>
        <v>0.78951557669881345</v>
      </c>
      <c r="AS65" s="15">
        <f t="shared" si="291"/>
        <v>0.7863777445683412</v>
      </c>
      <c r="AT65" s="15">
        <f t="shared" si="291"/>
        <v>0.80007075022449592</v>
      </c>
      <c r="AU65" s="15">
        <f t="shared" si="291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292">SUM(AY62/AY63)</f>
        <v>0.79250410498580759</v>
      </c>
      <c r="AZ65" s="15">
        <f t="shared" si="292"/>
        <v>0.81198208822029572</v>
      </c>
      <c r="BA65" s="15">
        <f t="shared" si="292"/>
        <v>0.82264626902107574</v>
      </c>
      <c r="BB65" s="15">
        <f t="shared" si="292"/>
        <v>0.83496296296296302</v>
      </c>
      <c r="BC65" s="15">
        <f t="shared" si="292"/>
        <v>0.83394588449588869</v>
      </c>
      <c r="BD65" s="15">
        <f t="shared" si="292"/>
        <v>0.82971940893242568</v>
      </c>
      <c r="BE65" s="15">
        <f t="shared" si="292"/>
        <v>0.83021335208615454</v>
      </c>
      <c r="BF65" s="15">
        <f t="shared" si="292"/>
        <v>0.8280189002397792</v>
      </c>
      <c r="BG65" s="15">
        <f t="shared" si="292"/>
        <v>0.80431316519650475</v>
      </c>
      <c r="BH65" s="15">
        <f t="shared" ref="BH65:BM65" si="293">SUM(BH62/BH63)</f>
        <v>0.8612279707995748</v>
      </c>
      <c r="BI65" s="15">
        <f t="shared" si="293"/>
        <v>0.86996187782457646</v>
      </c>
      <c r="BJ65" s="24">
        <f t="shared" si="293"/>
        <v>0.86282881749989038</v>
      </c>
      <c r="BK65" s="178">
        <f t="shared" si="293"/>
        <v>0.85517658772768979</v>
      </c>
      <c r="BL65" s="15">
        <f t="shared" si="293"/>
        <v>0.86510068620774805</v>
      </c>
      <c r="BM65" s="15">
        <f t="shared" si="293"/>
        <v>0.87359247594805645</v>
      </c>
      <c r="BN65" s="15">
        <f t="shared" ref="BN65:BS65" si="294">SUM(BN62/BN63)</f>
        <v>0.88290587932314313</v>
      </c>
      <c r="BO65" s="15">
        <f t="shared" si="294"/>
        <v>0.88031385890067082</v>
      </c>
      <c r="BP65" s="15">
        <f t="shared" si="294"/>
        <v>0.88051213623077895</v>
      </c>
      <c r="BQ65" s="15">
        <f t="shared" si="294"/>
        <v>0.87835495498737493</v>
      </c>
      <c r="BR65" s="15">
        <f t="shared" si="294"/>
        <v>0.87457466705725939</v>
      </c>
      <c r="BS65" s="15">
        <f t="shared" si="294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295">SUM(BW62/BW63)</f>
        <v>0.88813582401802404</v>
      </c>
      <c r="BX65" s="15">
        <f t="shared" si="295"/>
        <v>0.89053417070925012</v>
      </c>
      <c r="BY65" s="15">
        <f t="shared" si="295"/>
        <v>0.89802427443679556</v>
      </c>
      <c r="BZ65" s="15">
        <f t="shared" si="295"/>
        <v>0.89812811796388681</v>
      </c>
      <c r="CA65" s="15">
        <f t="shared" si="295"/>
        <v>0.8993414081814971</v>
      </c>
      <c r="CB65" s="15">
        <f t="shared" si="295"/>
        <v>0.89525668018966431</v>
      </c>
      <c r="CC65" s="15">
        <f t="shared" ref="CC65:DK65" si="296">SUM(CC62/CC63)</f>
        <v>0.89052548444419377</v>
      </c>
      <c r="CD65" s="15">
        <f t="shared" si="296"/>
        <v>0.8899186319128396</v>
      </c>
      <c r="CE65" s="15">
        <f t="shared" si="296"/>
        <v>0.90417057304398341</v>
      </c>
      <c r="CF65" s="15">
        <f t="shared" si="296"/>
        <v>0.90978620700901813</v>
      </c>
      <c r="CG65" s="15">
        <f t="shared" si="296"/>
        <v>0.91296884628385933</v>
      </c>
      <c r="CH65" s="15">
        <f t="shared" si="296"/>
        <v>0.91204635554721858</v>
      </c>
      <c r="CI65" s="250">
        <f t="shared" si="296"/>
        <v>0.90689267099646032</v>
      </c>
      <c r="CJ65" s="245">
        <f t="shared" si="296"/>
        <v>0.90824906632887059</v>
      </c>
      <c r="CK65" s="245">
        <f t="shared" si="296"/>
        <v>0.91186576957211019</v>
      </c>
      <c r="CL65" s="245">
        <f t="shared" si="296"/>
        <v>0.91158064131600902</v>
      </c>
      <c r="CM65" s="245">
        <f t="shared" si="296"/>
        <v>0.91659443320812872</v>
      </c>
      <c r="CN65" s="245">
        <f t="shared" si="296"/>
        <v>0.91809288643364217</v>
      </c>
      <c r="CO65" s="245">
        <f t="shared" si="296"/>
        <v>0.91498778576057871</v>
      </c>
      <c r="CP65" s="245">
        <f t="shared" si="296"/>
        <v>0.91602295236419562</v>
      </c>
      <c r="CQ65" s="245">
        <f t="shared" si="296"/>
        <v>0.91866957999514443</v>
      </c>
      <c r="CR65" s="245">
        <f t="shared" si="296"/>
        <v>0.93349321518335604</v>
      </c>
      <c r="CS65" s="245">
        <f t="shared" si="296"/>
        <v>0.93593953100463589</v>
      </c>
      <c r="CT65" s="246">
        <f t="shared" si="296"/>
        <v>0.93463329647870808</v>
      </c>
      <c r="CU65" s="245">
        <f t="shared" si="296"/>
        <v>0.93080792526434653</v>
      </c>
      <c r="CV65" s="245">
        <f t="shared" si="296"/>
        <v>0.92971583408601399</v>
      </c>
      <c r="CW65" s="245">
        <f t="shared" si="296"/>
        <v>0.93292366865238852</v>
      </c>
      <c r="CX65" s="245">
        <f t="shared" si="296"/>
        <v>0.9389960759878645</v>
      </c>
      <c r="CY65" s="245">
        <f t="shared" si="296"/>
        <v>0.94349180748506289</v>
      </c>
      <c r="CZ65" s="245">
        <f t="shared" si="296"/>
        <v>0.94190925780225543</v>
      </c>
      <c r="DA65" s="245">
        <f t="shared" si="296"/>
        <v>0.93992616561586106</v>
      </c>
      <c r="DB65" s="245">
        <f t="shared" si="296"/>
        <v>0.93326795235464632</v>
      </c>
      <c r="DC65" s="245">
        <f t="shared" si="296"/>
        <v>0.93795579964618592</v>
      </c>
      <c r="DD65" s="245">
        <f t="shared" si="296"/>
        <v>0.94377617512075673</v>
      </c>
      <c r="DE65" s="245">
        <f t="shared" si="296"/>
        <v>0.94581907244010421</v>
      </c>
      <c r="DF65" s="246">
        <f t="shared" si="296"/>
        <v>0.94594842797824819</v>
      </c>
      <c r="DG65" s="245">
        <f t="shared" si="296"/>
        <v>0.94336780656552921</v>
      </c>
      <c r="DH65" s="245">
        <f t="shared" si="296"/>
        <v>0.94163966075984284</v>
      </c>
      <c r="DI65" s="245">
        <f t="shared" si="296"/>
        <v>0.94601763243161785</v>
      </c>
      <c r="DJ65" s="245">
        <f t="shared" si="296"/>
        <v>0.94539380701528974</v>
      </c>
      <c r="DK65" s="245">
        <f t="shared" si="296"/>
        <v>0.94636498785307666</v>
      </c>
      <c r="DL65" s="245">
        <f t="shared" ref="DL65:DR65" si="297">SUM(DL62/DL63)</f>
        <v>0.94600429586385415</v>
      </c>
      <c r="DM65" s="245">
        <f t="shared" si="297"/>
        <v>0.94024589176820927</v>
      </c>
      <c r="DN65" s="245">
        <f t="shared" si="297"/>
        <v>0.93721388311426124</v>
      </c>
      <c r="DO65" s="245">
        <f t="shared" si="297"/>
        <v>0.94532746285085301</v>
      </c>
      <c r="DP65" s="245">
        <f t="shared" si="297"/>
        <v>0.95324969190051922</v>
      </c>
      <c r="DQ65" s="245">
        <f t="shared" si="297"/>
        <v>0.95215206631463345</v>
      </c>
      <c r="DR65" s="245">
        <f t="shared" si="297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298">SUM(DV62/DV63)</f>
        <v>0.95394809650287737</v>
      </c>
      <c r="DW65" s="357">
        <f t="shared" si="298"/>
        <v>0.95312329172374322</v>
      </c>
      <c r="DX65" s="357">
        <f t="shared" si="298"/>
        <v>0.95588904047294221</v>
      </c>
      <c r="DY65" s="357">
        <f t="shared" si="298"/>
        <v>0.95124486886809645</v>
      </c>
      <c r="DZ65" s="357">
        <f t="shared" si="298"/>
        <v>0.94984524625579025</v>
      </c>
      <c r="EA65" s="357">
        <f t="shared" si="298"/>
        <v>0.95390053828231702</v>
      </c>
      <c r="EB65" s="357">
        <f t="shared" si="298"/>
        <v>0.96042664234501285</v>
      </c>
      <c r="EC65" s="357">
        <f t="shared" si="298"/>
        <v>0.96192357375727044</v>
      </c>
      <c r="ED65" s="357">
        <f t="shared" si="298"/>
        <v>0.96066554959348538</v>
      </c>
      <c r="EE65" s="357">
        <f t="shared" si="298"/>
        <v>0.95455072613172176</v>
      </c>
      <c r="EF65" s="357">
        <f t="shared" si="298"/>
        <v>0.95920957472454227</v>
      </c>
      <c r="EG65" s="357">
        <f t="shared" si="298"/>
        <v>0.96057029264634142</v>
      </c>
      <c r="EH65" s="357">
        <f t="shared" si="298"/>
        <v>0.96305434256916356</v>
      </c>
      <c r="EI65" s="357">
        <f t="shared" si="298"/>
        <v>0.96176559607520185</v>
      </c>
      <c r="EJ65" s="357">
        <f t="shared" si="298"/>
        <v>0.96363479262672813</v>
      </c>
      <c r="EK65" s="357">
        <f t="shared" si="298"/>
        <v>0.96372082372376788</v>
      </c>
      <c r="EL65" s="357">
        <f t="shared" si="298"/>
        <v>0.96170050406801155</v>
      </c>
      <c r="EM65" s="357">
        <f t="shared" si="298"/>
        <v>0.96350837157890978</v>
      </c>
      <c r="EN65" s="357">
        <f t="shared" si="298"/>
        <v>0.96844348400264124</v>
      </c>
      <c r="EO65" s="357">
        <f t="shared" si="298"/>
        <v>0.96875107832244078</v>
      </c>
      <c r="EP65" s="357">
        <f t="shared" si="298"/>
        <v>0.96605712485306772</v>
      </c>
      <c r="EQ65" s="357">
        <f t="shared" si="298"/>
        <v>0.96440677966101696</v>
      </c>
      <c r="ER65" s="357">
        <f t="shared" si="298"/>
        <v>0.9665637668761855</v>
      </c>
      <c r="ES65" s="357">
        <f t="shared" si="298"/>
        <v>0.96666965078884126</v>
      </c>
      <c r="ET65" s="357">
        <f t="shared" si="298"/>
        <v>0.9668378129308971</v>
      </c>
      <c r="EU65" s="357">
        <f t="shared" si="298"/>
        <v>0.96929811079484329</v>
      </c>
      <c r="EV65" s="357">
        <f t="shared" si="298"/>
        <v>0.97004441689908072</v>
      </c>
      <c r="EW65" s="357">
        <f t="shared" si="298"/>
        <v>0.97109747353325737</v>
      </c>
      <c r="EX65" s="357">
        <f t="shared" si="298"/>
        <v>0.96707477887406901</v>
      </c>
      <c r="EY65" s="357">
        <f t="shared" si="298"/>
        <v>0.96853013639480834</v>
      </c>
      <c r="EZ65" s="357">
        <f t="shared" si="298"/>
        <v>0.97244839262523053</v>
      </c>
      <c r="FA65" s="357">
        <f t="shared" si="298"/>
        <v>0.97356813969557832</v>
      </c>
      <c r="FB65" s="357">
        <f t="shared" si="298"/>
        <v>0.97296607388138623</v>
      </c>
      <c r="FC65" s="357">
        <f t="shared" si="298"/>
        <v>0.97011055556200043</v>
      </c>
      <c r="FD65" s="357">
        <f t="shared" si="298"/>
        <v>0.97240212941786941</v>
      </c>
      <c r="FE65" s="357">
        <f t="shared" si="298"/>
        <v>0.97223306021589284</v>
      </c>
      <c r="FF65" s="357">
        <f t="shared" si="298"/>
        <v>0.97383931543597879</v>
      </c>
      <c r="FG65" s="357">
        <f t="shared" si="298"/>
        <v>0.97552652697881748</v>
      </c>
      <c r="FH65" s="357">
        <f t="shared" si="298"/>
        <v>0.97651487668674808</v>
      </c>
      <c r="FI65" s="357">
        <f t="shared" si="298"/>
        <v>0.9753100200390149</v>
      </c>
      <c r="FJ65" s="357">
        <f t="shared" si="298"/>
        <v>0.97032940044820559</v>
      </c>
      <c r="FK65" s="357">
        <f t="shared" si="298"/>
        <v>0.97174905667176292</v>
      </c>
    </row>
    <row r="66" spans="2:167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67" ht="13.8" thickBot="1" x14ac:dyDescent="0.3">
      <c r="B67" s="4" t="s">
        <v>22</v>
      </c>
      <c r="C67" s="183">
        <f t="shared" ref="C67:AZ67" si="299">SUM(1000*(C63))/C18</f>
        <v>2894.1275970564525</v>
      </c>
      <c r="D67" s="183">
        <f t="shared" si="299"/>
        <v>3230.5394525779752</v>
      </c>
      <c r="E67" s="183">
        <f t="shared" si="299"/>
        <v>3475.5116414141412</v>
      </c>
      <c r="F67" s="183">
        <f t="shared" si="299"/>
        <v>3678.5573749746914</v>
      </c>
      <c r="G67" s="183">
        <f t="shared" si="299"/>
        <v>4005.3078401618613</v>
      </c>
      <c r="H67" s="183">
        <f t="shared" si="299"/>
        <v>3715.7373032859123</v>
      </c>
      <c r="I67" s="183">
        <f t="shared" si="299"/>
        <v>4338.2605305766592</v>
      </c>
      <c r="J67" s="183">
        <f t="shared" si="299"/>
        <v>4539.9339246339468</v>
      </c>
      <c r="K67" s="183">
        <f t="shared" si="299"/>
        <v>4592.2534137742687</v>
      </c>
      <c r="L67" s="183">
        <f t="shared" si="299"/>
        <v>3658.094928543072</v>
      </c>
      <c r="M67" s="183">
        <f t="shared" si="299"/>
        <v>3201.5496276675494</v>
      </c>
      <c r="N67" s="183">
        <f t="shared" si="299"/>
        <v>3862.5788260283907</v>
      </c>
      <c r="O67" s="183">
        <f t="shared" si="299"/>
        <v>3720.778588807786</v>
      </c>
      <c r="P67" s="183">
        <f t="shared" si="299"/>
        <v>3354.492160872529</v>
      </c>
      <c r="Q67" s="183">
        <f t="shared" si="299"/>
        <v>3300.8842752787391</v>
      </c>
      <c r="R67" s="183">
        <f t="shared" si="299"/>
        <v>3303.4811758638475</v>
      </c>
      <c r="S67" s="183">
        <f t="shared" si="299"/>
        <v>3854.0890521826263</v>
      </c>
      <c r="T67" s="183">
        <f t="shared" si="299"/>
        <v>4130.0698223636928</v>
      </c>
      <c r="U67" s="183">
        <f t="shared" si="299"/>
        <v>4269.1402226690861</v>
      </c>
      <c r="V67" s="183">
        <f t="shared" si="299"/>
        <v>4612.3965023601331</v>
      </c>
      <c r="W67" s="183">
        <f t="shared" si="299"/>
        <v>4404.0808984144114</v>
      </c>
      <c r="X67" s="183">
        <f t="shared" si="299"/>
        <v>3557.2783913905409</v>
      </c>
      <c r="Y67" s="183">
        <f t="shared" si="299"/>
        <v>3491.3862839680019</v>
      </c>
      <c r="Z67" s="183">
        <f t="shared" si="299"/>
        <v>3630.0046255846223</v>
      </c>
      <c r="AA67" s="183">
        <f t="shared" si="299"/>
        <v>3766.7697339841056</v>
      </c>
      <c r="AB67" s="183">
        <f t="shared" si="299"/>
        <v>3437.9734978925039</v>
      </c>
      <c r="AC67" s="183">
        <f t="shared" si="299"/>
        <v>3190.6315597335038</v>
      </c>
      <c r="AD67" s="183">
        <f t="shared" si="299"/>
        <v>3380.006723036744</v>
      </c>
      <c r="AE67" s="183">
        <f t="shared" si="299"/>
        <v>3568.0156551517953</v>
      </c>
      <c r="AF67" s="183">
        <f t="shared" si="299"/>
        <v>4233.9903291524506</v>
      </c>
      <c r="AG67" s="183">
        <f t="shared" si="299"/>
        <v>4427.2364196402932</v>
      </c>
      <c r="AH67" s="183">
        <f t="shared" si="299"/>
        <v>4300.6752608962552</v>
      </c>
      <c r="AI67" s="183">
        <f t="shared" si="299"/>
        <v>4331.6301259156917</v>
      </c>
      <c r="AJ67" s="183">
        <f t="shared" si="299"/>
        <v>3904.9117241737954</v>
      </c>
      <c r="AK67" s="183">
        <f t="shared" si="299"/>
        <v>3439.1543018642319</v>
      </c>
      <c r="AL67" s="183">
        <f t="shared" si="299"/>
        <v>3675.1934183284297</v>
      </c>
      <c r="AM67" s="183">
        <f t="shared" si="299"/>
        <v>3958.9837692546262</v>
      </c>
      <c r="AN67" s="183">
        <f t="shared" si="299"/>
        <v>3713.7647861018054</v>
      </c>
      <c r="AO67" s="183">
        <f t="shared" si="299"/>
        <v>3280.0171418487989</v>
      </c>
      <c r="AP67" s="183">
        <f t="shared" si="299"/>
        <v>3446.6755427546668</v>
      </c>
      <c r="AQ67" s="183">
        <f t="shared" si="299"/>
        <v>3535.4779169413314</v>
      </c>
      <c r="AR67" s="183">
        <f t="shared" si="299"/>
        <v>4181.0231406237908</v>
      </c>
      <c r="AS67" s="183">
        <f t="shared" si="299"/>
        <v>4735.1804474443416</v>
      </c>
      <c r="AT67" s="183">
        <f t="shared" si="299"/>
        <v>4351.5689757252812</v>
      </c>
      <c r="AU67" s="183">
        <f t="shared" si="299"/>
        <v>4602.560440416526</v>
      </c>
      <c r="AV67" s="183">
        <f t="shared" si="299"/>
        <v>4105.9680759049088</v>
      </c>
      <c r="AW67" s="183">
        <f t="shared" si="299"/>
        <v>3616.699165854187</v>
      </c>
      <c r="AX67" s="183">
        <f t="shared" si="299"/>
        <v>3927.5019056953065</v>
      </c>
      <c r="AY67" s="183">
        <f t="shared" si="299"/>
        <v>4065.0402297363721</v>
      </c>
      <c r="AZ67" s="183">
        <f t="shared" si="299"/>
        <v>3507.461852327986</v>
      </c>
      <c r="BA67" s="183">
        <f t="shared" ref="BA67:BM67" si="300">SUM(1000*(BA63))/BA18</f>
        <v>3401.7208368895758</v>
      </c>
      <c r="BB67" s="183">
        <f t="shared" si="300"/>
        <v>3489.3211807917291</v>
      </c>
      <c r="BC67" s="183">
        <f t="shared" si="300"/>
        <v>3811.9121485202145</v>
      </c>
      <c r="BD67" s="183">
        <f t="shared" si="300"/>
        <v>4482.8441709876697</v>
      </c>
      <c r="BE67" s="183">
        <f t="shared" si="300"/>
        <v>4639.5674917758724</v>
      </c>
      <c r="BF67" s="183">
        <f t="shared" si="300"/>
        <v>4722.9729729729734</v>
      </c>
      <c r="BG67" s="183">
        <f t="shared" si="300"/>
        <v>3991.157207495713</v>
      </c>
      <c r="BH67" s="183">
        <f t="shared" si="300"/>
        <v>3889.8076399376127</v>
      </c>
      <c r="BI67" s="183">
        <f t="shared" si="300"/>
        <v>3491.4262713001476</v>
      </c>
      <c r="BJ67" s="184">
        <f t="shared" si="300"/>
        <v>3892.3733636881047</v>
      </c>
      <c r="BK67" s="183">
        <f t="shared" si="300"/>
        <v>3926.1842710409319</v>
      </c>
      <c r="BL67" s="183">
        <f t="shared" si="300"/>
        <v>3601.6764143061209</v>
      </c>
      <c r="BM67" s="183">
        <f t="shared" si="300"/>
        <v>3413.6128224638569</v>
      </c>
      <c r="BN67" s="183">
        <f t="shared" ref="BN67:BS67" si="301">SUM(1000*(BN63))/BN18</f>
        <v>3547.9293757222326</v>
      </c>
      <c r="BO67" s="183">
        <f t="shared" si="301"/>
        <v>3560.2168392264116</v>
      </c>
      <c r="BP67" s="183">
        <f t="shared" si="301"/>
        <v>3995.7346332546272</v>
      </c>
      <c r="BQ67" s="183">
        <f t="shared" si="301"/>
        <v>4232.8255902513329</v>
      </c>
      <c r="BR67" s="183">
        <f t="shared" si="301"/>
        <v>4167.5392670157071</v>
      </c>
      <c r="BS67" s="183">
        <f t="shared" si="301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02">SUM(1000*(BW63))/BW18</f>
        <v>4078.2007269789983</v>
      </c>
      <c r="BX67" s="183">
        <f t="shared" si="302"/>
        <v>3699.1078463767381</v>
      </c>
      <c r="BY67" s="183">
        <f t="shared" si="302"/>
        <v>3520.7946952567263</v>
      </c>
      <c r="BZ67" s="183">
        <f t="shared" si="302"/>
        <v>3439.7003366151198</v>
      </c>
      <c r="CA67" s="183">
        <f t="shared" si="302"/>
        <v>3632.5878594249202</v>
      </c>
      <c r="CB67" s="183">
        <f t="shared" si="302"/>
        <v>4408.0939685094827</v>
      </c>
      <c r="CC67" s="183">
        <f t="shared" ref="CC67:CK67" si="303">SUM(1000*(CC63))/CC18</f>
        <v>4456.5818584070794</v>
      </c>
      <c r="CD67" s="183">
        <f t="shared" si="303"/>
        <v>4569.5739853793802</v>
      </c>
      <c r="CE67" s="183">
        <f t="shared" si="303"/>
        <v>4392.0929645067572</v>
      </c>
      <c r="CF67" s="183">
        <f t="shared" si="303"/>
        <v>3856.6666666666665</v>
      </c>
      <c r="CG67" s="183">
        <f t="shared" si="303"/>
        <v>3379.2344153265831</v>
      </c>
      <c r="CH67" s="183">
        <f t="shared" si="303"/>
        <v>3664.5439379814534</v>
      </c>
      <c r="CI67" s="232">
        <f t="shared" si="303"/>
        <v>4051.27356087621</v>
      </c>
      <c r="CJ67" s="230">
        <f t="shared" si="303"/>
        <v>3488.7105376781042</v>
      </c>
      <c r="CK67" s="230">
        <f t="shared" si="303"/>
        <v>3355.9809586844181</v>
      </c>
      <c r="CL67" s="230">
        <f t="shared" ref="CL67:DC67" si="304">SUM(1000*(CL63))/CL18</f>
        <v>3416.7600040729048</v>
      </c>
      <c r="CM67" s="230">
        <f t="shared" si="304"/>
        <v>3690.9834192418048</v>
      </c>
      <c r="CN67" s="230">
        <f t="shared" si="304"/>
        <v>4031.4126818862846</v>
      </c>
      <c r="CO67" s="230">
        <f t="shared" si="304"/>
        <v>4593.6792284790963</v>
      </c>
      <c r="CP67" s="230">
        <f t="shared" si="304"/>
        <v>4475.4877057508638</v>
      </c>
      <c r="CQ67" s="230">
        <f t="shared" si="304"/>
        <v>4505.3035891435402</v>
      </c>
      <c r="CR67" s="230">
        <f t="shared" si="304"/>
        <v>3754.1392202243192</v>
      </c>
      <c r="CS67" s="230">
        <f t="shared" si="304"/>
        <v>3382.6310171300765</v>
      </c>
      <c r="CT67" s="231">
        <f t="shared" si="304"/>
        <v>3798.3914072641196</v>
      </c>
      <c r="CU67" s="230">
        <f t="shared" si="304"/>
        <v>4194.8495636196603</v>
      </c>
      <c r="CV67" s="230">
        <f t="shared" si="304"/>
        <v>3661.7819162468836</v>
      </c>
      <c r="CW67" s="230">
        <f t="shared" si="304"/>
        <v>3401.4820493164684</v>
      </c>
      <c r="CX67" s="230">
        <f t="shared" si="304"/>
        <v>3445.5604968563102</v>
      </c>
      <c r="CY67" s="230">
        <f t="shared" si="304"/>
        <v>3483.3627007839832</v>
      </c>
      <c r="CZ67" s="230">
        <f t="shared" si="304"/>
        <v>4280.2255274638364</v>
      </c>
      <c r="DA67" s="230">
        <f t="shared" si="304"/>
        <v>4588.5504362467473</v>
      </c>
      <c r="DB67" s="230">
        <f t="shared" si="304"/>
        <v>4298.5938792390407</v>
      </c>
      <c r="DC67" s="230">
        <f t="shared" si="304"/>
        <v>4831.1095236880374</v>
      </c>
      <c r="DD67" s="230">
        <f t="shared" ref="DD67:DI67" si="305">SUM(1000*(DD63))/DD18</f>
        <v>4021.3613128867364</v>
      </c>
      <c r="DE67" s="230">
        <f t="shared" si="305"/>
        <v>3386.8977985749229</v>
      </c>
      <c r="DF67" s="231">
        <f t="shared" si="305"/>
        <v>3843.6538752458273</v>
      </c>
      <c r="DG67" s="230">
        <f t="shared" si="305"/>
        <v>4062.9849784779362</v>
      </c>
      <c r="DH67" s="230">
        <f t="shared" si="305"/>
        <v>3735.4797166773988</v>
      </c>
      <c r="DI67" s="230">
        <f t="shared" si="305"/>
        <v>3427.4276859504134</v>
      </c>
      <c r="DJ67" s="230">
        <f t="shared" ref="DJ67:DR67" si="306">SUM(1000*(DJ63))/DJ18</f>
        <v>3447.1418685121107</v>
      </c>
      <c r="DK67" s="230">
        <f t="shared" si="306"/>
        <v>4034.0227598513879</v>
      </c>
      <c r="DL67" s="230">
        <f t="shared" si="306"/>
        <v>4660.7798341761427</v>
      </c>
      <c r="DM67" s="230">
        <f t="shared" si="306"/>
        <v>5034.6424142207525</v>
      </c>
      <c r="DN67" s="230">
        <f t="shared" si="306"/>
        <v>4721.8271757613229</v>
      </c>
      <c r="DO67" s="230">
        <f t="shared" si="306"/>
        <v>4957.1670213346433</v>
      </c>
      <c r="DP67" s="230">
        <f t="shared" si="306"/>
        <v>4126.3546934919132</v>
      </c>
      <c r="DQ67" s="230">
        <f t="shared" si="306"/>
        <v>3497.1852475403798</v>
      </c>
      <c r="DR67" s="230">
        <f t="shared" si="306"/>
        <v>3941.5913200723326</v>
      </c>
      <c r="DS67" s="230">
        <f t="shared" ref="DS67:FK67" si="307">SUM(1000*(DS63))/DS18</f>
        <v>4035.027574899389</v>
      </c>
      <c r="DT67" s="230">
        <f t="shared" si="307"/>
        <v>3572.4363616855771</v>
      </c>
      <c r="DU67" s="230">
        <f t="shared" si="307"/>
        <v>3468.1897346583341</v>
      </c>
      <c r="DV67" s="360">
        <f t="shared" si="307"/>
        <v>3689.2926406042666</v>
      </c>
      <c r="DW67" s="360">
        <f t="shared" si="307"/>
        <v>3981.589122474586</v>
      </c>
      <c r="DX67" s="360">
        <f t="shared" si="307"/>
        <v>4498.0823318844286</v>
      </c>
      <c r="DY67" s="360">
        <f t="shared" si="307"/>
        <v>4740.2834933699132</v>
      </c>
      <c r="DZ67" s="360">
        <f t="shared" si="307"/>
        <v>4893.8700823421777</v>
      </c>
      <c r="EA67" s="360">
        <f t="shared" si="307"/>
        <v>4755.8459422283358</v>
      </c>
      <c r="EB67" s="360">
        <f t="shared" si="307"/>
        <v>4019.6547685727378</v>
      </c>
      <c r="EC67" s="360">
        <f t="shared" si="307"/>
        <v>3722.4526141712249</v>
      </c>
      <c r="ED67" s="360">
        <f t="shared" si="307"/>
        <v>3910.6833248342682</v>
      </c>
      <c r="EE67" s="360">
        <f t="shared" si="307"/>
        <v>3981.9893783513353</v>
      </c>
      <c r="EF67" s="360">
        <f t="shared" si="307"/>
        <v>3568.4141281246839</v>
      </c>
      <c r="EG67" s="360">
        <f t="shared" si="307"/>
        <v>3497.5932764548579</v>
      </c>
      <c r="EH67" s="360">
        <f t="shared" si="307"/>
        <v>3641.0014291547573</v>
      </c>
      <c r="EI67" s="360">
        <f t="shared" si="307"/>
        <v>3680.1191555497994</v>
      </c>
      <c r="EJ67" s="360">
        <f t="shared" si="307"/>
        <v>4319.052594914664</v>
      </c>
      <c r="EK67" s="360">
        <f t="shared" si="307"/>
        <v>4630.3047133372047</v>
      </c>
      <c r="EL67" s="360">
        <f t="shared" si="307"/>
        <v>4684.5907912292623</v>
      </c>
      <c r="EM67" s="360">
        <f t="shared" si="307"/>
        <v>4950.6745681502962</v>
      </c>
      <c r="EN67" s="360">
        <f t="shared" si="307"/>
        <v>4205.8623040218135</v>
      </c>
      <c r="EO67" s="360">
        <f t="shared" si="307"/>
        <v>3650.7268650323749</v>
      </c>
      <c r="EP67" s="360">
        <f t="shared" si="307"/>
        <v>4188.7769345955685</v>
      </c>
      <c r="EQ67" s="360">
        <f t="shared" si="307"/>
        <v>4292.824105379892</v>
      </c>
      <c r="ER67" s="360">
        <f t="shared" si="307"/>
        <v>4093.6358099878198</v>
      </c>
      <c r="ES67" s="360">
        <f t="shared" si="307"/>
        <v>3818.480633200978</v>
      </c>
      <c r="ET67" s="360">
        <f t="shared" si="307"/>
        <v>3654.4363415375265</v>
      </c>
      <c r="EU67" s="360">
        <f t="shared" si="307"/>
        <v>4103.145574250183</v>
      </c>
      <c r="EV67" s="360">
        <f t="shared" si="307"/>
        <v>4401.6772335749829</v>
      </c>
      <c r="EW67" s="360">
        <f t="shared" si="307"/>
        <v>4726.5568541453813</v>
      </c>
      <c r="EX67" s="360">
        <f t="shared" si="307"/>
        <v>4816.7051616790523</v>
      </c>
      <c r="EY67" s="360">
        <f t="shared" si="307"/>
        <v>4942.8765128308141</v>
      </c>
      <c r="EZ67" s="360">
        <f t="shared" si="307"/>
        <v>4268.9805321384265</v>
      </c>
      <c r="FA67" s="360">
        <f t="shared" si="307"/>
        <v>3877.5760610992866</v>
      </c>
      <c r="FB67" s="360">
        <f t="shared" si="307"/>
        <v>4102.0693093991522</v>
      </c>
      <c r="FC67" s="360">
        <f t="shared" si="307"/>
        <v>4346.3419553269805</v>
      </c>
      <c r="FD67" s="360">
        <f t="shared" si="307"/>
        <v>3902.7677075780684</v>
      </c>
      <c r="FE67" s="360">
        <f t="shared" si="307"/>
        <v>3855.294825511432</v>
      </c>
      <c r="FF67" s="360">
        <f t="shared" si="307"/>
        <v>3850.6798703093978</v>
      </c>
      <c r="FG67" s="360">
        <f t="shared" si="307"/>
        <v>3727.576671694319</v>
      </c>
      <c r="FH67" s="360">
        <f t="shared" si="307"/>
        <v>4216.585586037414</v>
      </c>
      <c r="FI67" s="360">
        <f t="shared" si="307"/>
        <v>4747.9557843731072</v>
      </c>
      <c r="FJ67" s="360">
        <f t="shared" si="307"/>
        <v>4816.9069624152808</v>
      </c>
      <c r="FK67" s="360">
        <f t="shared" si="307"/>
        <v>4854.65450456079</v>
      </c>
    </row>
    <row r="68" spans="2:167" ht="12.6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67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67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67" s="374" customFormat="1" ht="13.5" hidden="1" customHeight="1" x14ac:dyDescent="0.25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</row>
    <row r="72" spans="2:167" s="374" customFormat="1" ht="13.5" hidden="1" customHeight="1" thickBot="1" x14ac:dyDescent="0.3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</row>
    <row r="73" spans="2:167" s="374" customFormat="1" ht="13.5" hidden="1" customHeight="1" thickTop="1" x14ac:dyDescent="0.25">
      <c r="B73" s="521" t="s">
        <v>9</v>
      </c>
      <c r="C73" s="533">
        <f t="shared" ref="C73:N73" si="308">SUM(C71:C72)</f>
        <v>28973.692999999999</v>
      </c>
      <c r="D73" s="534">
        <f t="shared" si="308"/>
        <v>39103.028999999995</v>
      </c>
      <c r="E73" s="534">
        <f t="shared" si="308"/>
        <v>80139.663</v>
      </c>
      <c r="F73" s="534">
        <f t="shared" si="308"/>
        <v>82857.203999999998</v>
      </c>
      <c r="G73" s="534">
        <f t="shared" si="308"/>
        <v>88648.861000000004</v>
      </c>
      <c r="H73" s="534">
        <f t="shared" si="308"/>
        <v>-36316.820999999996</v>
      </c>
      <c r="I73" s="534">
        <f t="shared" si="308"/>
        <v>234869.32499999998</v>
      </c>
      <c r="J73" s="534">
        <f t="shared" si="308"/>
        <v>82750.042000000001</v>
      </c>
      <c r="K73" s="534">
        <f t="shared" si="308"/>
        <v>105436.15400000001</v>
      </c>
      <c r="L73" s="534">
        <f t="shared" si="308"/>
        <v>92125.203999999998</v>
      </c>
      <c r="M73" s="534">
        <f t="shared" si="308"/>
        <v>71137.83600000001</v>
      </c>
      <c r="N73" s="535">
        <f t="shared" si="308"/>
        <v>100279.83900000001</v>
      </c>
      <c r="O73" s="533">
        <f t="shared" ref="O73:T73" si="309">SUM(O71:O72)</f>
        <v>87901</v>
      </c>
      <c r="P73" s="534">
        <f t="shared" si="309"/>
        <v>80666</v>
      </c>
      <c r="Q73" s="534">
        <f t="shared" si="309"/>
        <v>79122</v>
      </c>
      <c r="R73" s="534">
        <f t="shared" si="309"/>
        <v>80963</v>
      </c>
      <c r="S73" s="534">
        <f t="shared" si="309"/>
        <v>77343</v>
      </c>
      <c r="T73" s="534">
        <f t="shared" si="309"/>
        <v>82116</v>
      </c>
      <c r="U73" s="534">
        <f t="shared" ref="U73:Z73" si="310">SUM(U71:U72)</f>
        <v>86903</v>
      </c>
      <c r="V73" s="534">
        <f t="shared" si="310"/>
        <v>87421</v>
      </c>
      <c r="W73" s="534">
        <f t="shared" si="310"/>
        <v>87370</v>
      </c>
      <c r="X73" s="534">
        <f t="shared" si="310"/>
        <v>92332</v>
      </c>
      <c r="Y73" s="534">
        <f t="shared" si="310"/>
        <v>70924</v>
      </c>
      <c r="Z73" s="535">
        <f t="shared" si="310"/>
        <v>77833</v>
      </c>
      <c r="AA73" s="533">
        <f t="shared" ref="AA73:AF73" si="311">SUM(AA71:AA72)</f>
        <v>85747</v>
      </c>
      <c r="AB73" s="534">
        <f t="shared" si="311"/>
        <v>66896</v>
      </c>
      <c r="AC73" s="534">
        <f t="shared" si="311"/>
        <v>83711</v>
      </c>
      <c r="AD73" s="534">
        <f t="shared" si="311"/>
        <v>70827</v>
      </c>
      <c r="AE73" s="534">
        <f t="shared" si="311"/>
        <v>73383</v>
      </c>
      <c r="AF73" s="534">
        <f t="shared" si="311"/>
        <v>87952</v>
      </c>
      <c r="AG73" s="534">
        <f t="shared" ref="AG73:AL73" si="312">SUM(AG71:AG72)</f>
        <v>85982</v>
      </c>
      <c r="AH73" s="534">
        <f t="shared" si="312"/>
        <v>84677</v>
      </c>
      <c r="AI73" s="534">
        <f t="shared" si="312"/>
        <v>68669</v>
      </c>
      <c r="AJ73" s="534">
        <f t="shared" si="312"/>
        <v>81741</v>
      </c>
      <c r="AK73" s="534">
        <f t="shared" si="312"/>
        <v>73986</v>
      </c>
      <c r="AL73" s="535">
        <f t="shared" si="312"/>
        <v>67278</v>
      </c>
      <c r="AM73" s="533">
        <f t="shared" ref="AM73:AR73" si="313">SUM(AM71:AM72)</f>
        <v>83094</v>
      </c>
      <c r="AN73" s="534">
        <f t="shared" si="313"/>
        <v>71593</v>
      </c>
      <c r="AO73" s="534">
        <f t="shared" si="313"/>
        <v>70515</v>
      </c>
      <c r="AP73" s="534">
        <f t="shared" si="313"/>
        <v>68875</v>
      </c>
      <c r="AQ73" s="534">
        <f t="shared" si="313"/>
        <v>72536</v>
      </c>
      <c r="AR73" s="534">
        <f t="shared" si="313"/>
        <v>84544</v>
      </c>
      <c r="AS73" s="534">
        <f t="shared" ref="AS73:AX73" si="314">SUM(AS71:AS72)</f>
        <v>84720</v>
      </c>
      <c r="AT73" s="534">
        <f t="shared" si="314"/>
        <v>79973</v>
      </c>
      <c r="AU73" s="534">
        <f t="shared" si="314"/>
        <v>81041</v>
      </c>
      <c r="AV73" s="534">
        <f t="shared" si="314"/>
        <v>78283</v>
      </c>
      <c r="AW73" s="534">
        <f t="shared" si="314"/>
        <v>77993</v>
      </c>
      <c r="AX73" s="535">
        <f t="shared" si="314"/>
        <v>79399</v>
      </c>
      <c r="AY73" s="533">
        <f t="shared" ref="AY73:BJ73" si="315">SUM(AY71:AY72)</f>
        <v>85574</v>
      </c>
      <c r="AZ73" s="534">
        <f t="shared" si="315"/>
        <v>70974</v>
      </c>
      <c r="BA73" s="534">
        <f t="shared" si="315"/>
        <v>79397</v>
      </c>
      <c r="BB73" s="534">
        <f t="shared" si="315"/>
        <v>69008</v>
      </c>
      <c r="BC73" s="534">
        <f t="shared" si="315"/>
        <v>89299</v>
      </c>
      <c r="BD73" s="534">
        <f t="shared" si="315"/>
        <v>93981</v>
      </c>
      <c r="BE73" s="534">
        <f t="shared" si="315"/>
        <v>87079</v>
      </c>
      <c r="BF73" s="534">
        <f t="shared" si="315"/>
        <v>92740</v>
      </c>
      <c r="BG73" s="534">
        <f t="shared" si="315"/>
        <v>81682</v>
      </c>
      <c r="BH73" s="534">
        <f t="shared" si="315"/>
        <v>83561</v>
      </c>
      <c r="BI73" s="534">
        <f t="shared" si="315"/>
        <v>66366</v>
      </c>
      <c r="BJ73" s="535">
        <f t="shared" si="315"/>
        <v>77355</v>
      </c>
      <c r="BK73" s="533">
        <f t="shared" ref="BK73:BP73" si="316">SUM(BK71:BK72)</f>
        <v>79201</v>
      </c>
      <c r="BL73" s="534">
        <f t="shared" si="316"/>
        <v>75577</v>
      </c>
      <c r="BM73" s="534">
        <f t="shared" si="316"/>
        <v>81134</v>
      </c>
      <c r="BN73" s="534">
        <f t="shared" si="316"/>
        <v>76294</v>
      </c>
      <c r="BO73" s="534">
        <f t="shared" si="316"/>
        <v>78327</v>
      </c>
      <c r="BP73" s="534">
        <f t="shared" si="316"/>
        <v>82330</v>
      </c>
      <c r="BQ73" s="534">
        <f t="shared" ref="BQ73:CB73" si="317">SUM(BQ71:BQ72)</f>
        <v>87611</v>
      </c>
      <c r="BR73" s="534">
        <f t="shared" si="317"/>
        <v>90714</v>
      </c>
      <c r="BS73" s="534">
        <f t="shared" si="317"/>
        <v>75206</v>
      </c>
      <c r="BT73" s="534">
        <f t="shared" si="317"/>
        <v>89165</v>
      </c>
      <c r="BU73" s="534">
        <f t="shared" si="317"/>
        <v>79769</v>
      </c>
      <c r="BV73" s="534">
        <f t="shared" si="317"/>
        <v>83226</v>
      </c>
      <c r="BW73" s="533">
        <f t="shared" si="317"/>
        <v>88433</v>
      </c>
      <c r="BX73" s="534">
        <f t="shared" si="317"/>
        <v>81736</v>
      </c>
      <c r="BY73" s="534">
        <f t="shared" si="317"/>
        <v>86661</v>
      </c>
      <c r="BZ73" s="534">
        <f t="shared" si="317"/>
        <v>89492</v>
      </c>
      <c r="CA73" s="534">
        <f t="shared" si="317"/>
        <v>94291</v>
      </c>
      <c r="CB73" s="534">
        <f t="shared" si="317"/>
        <v>97655</v>
      </c>
      <c r="CC73" s="534">
        <f t="shared" ref="CC73:DK73" si="318">SUM(CC71:CC72)</f>
        <v>98593</v>
      </c>
      <c r="CD73" s="534">
        <f t="shared" si="318"/>
        <v>98495</v>
      </c>
      <c r="CE73" s="534">
        <f t="shared" si="318"/>
        <v>97297</v>
      </c>
      <c r="CF73" s="534">
        <f t="shared" si="318"/>
        <v>95524.74</v>
      </c>
      <c r="CG73" s="534">
        <f t="shared" si="318"/>
        <v>96808.960000000006</v>
      </c>
      <c r="CH73" s="534">
        <f t="shared" si="318"/>
        <v>102548.9</v>
      </c>
      <c r="CI73" s="536">
        <f t="shared" si="318"/>
        <v>104124</v>
      </c>
      <c r="CJ73" s="498">
        <f t="shared" si="318"/>
        <v>88869</v>
      </c>
      <c r="CK73" s="498">
        <f t="shared" si="318"/>
        <v>94801</v>
      </c>
      <c r="CL73" s="498">
        <f t="shared" si="318"/>
        <v>94977</v>
      </c>
      <c r="CM73" s="498">
        <f t="shared" si="318"/>
        <v>98901</v>
      </c>
      <c r="CN73" s="498">
        <f t="shared" si="318"/>
        <v>100064</v>
      </c>
      <c r="CO73" s="498">
        <f t="shared" si="318"/>
        <v>108783</v>
      </c>
      <c r="CP73" s="498">
        <f t="shared" si="318"/>
        <v>101741</v>
      </c>
      <c r="CQ73" s="498">
        <f t="shared" si="318"/>
        <v>103665</v>
      </c>
      <c r="CR73" s="498">
        <f t="shared" si="318"/>
        <v>103404</v>
      </c>
      <c r="CS73" s="498">
        <f t="shared" si="318"/>
        <v>96995</v>
      </c>
      <c r="CT73" s="537">
        <f t="shared" si="318"/>
        <v>112640</v>
      </c>
      <c r="CU73" s="498">
        <f t="shared" si="318"/>
        <v>107384</v>
      </c>
      <c r="CV73" s="498">
        <f t="shared" si="318"/>
        <v>102127</v>
      </c>
      <c r="CW73" s="498">
        <f t="shared" si="318"/>
        <v>103513</v>
      </c>
      <c r="CX73" s="498">
        <f t="shared" si="318"/>
        <v>110079</v>
      </c>
      <c r="CY73" s="498">
        <f t="shared" si="318"/>
        <v>107363</v>
      </c>
      <c r="CZ73" s="498">
        <f t="shared" si="318"/>
        <v>118568</v>
      </c>
      <c r="DA73" s="498">
        <f t="shared" si="318"/>
        <v>119199</v>
      </c>
      <c r="DB73" s="498">
        <f t="shared" si="318"/>
        <v>113214</v>
      </c>
      <c r="DC73" s="498">
        <f t="shared" si="318"/>
        <v>119958</v>
      </c>
      <c r="DD73" s="498">
        <f t="shared" si="318"/>
        <v>99297</v>
      </c>
      <c r="DE73" s="498">
        <f t="shared" si="318"/>
        <v>101168</v>
      </c>
      <c r="DF73" s="538">
        <f t="shared" si="318"/>
        <v>95895</v>
      </c>
      <c r="DG73" s="498">
        <f t="shared" si="318"/>
        <v>102310</v>
      </c>
      <c r="DH73" s="498">
        <f t="shared" si="318"/>
        <v>105613</v>
      </c>
      <c r="DI73" s="498">
        <f t="shared" si="318"/>
        <v>96104</v>
      </c>
      <c r="DJ73" s="498">
        <f t="shared" si="318"/>
        <v>104175</v>
      </c>
      <c r="DK73" s="498">
        <f t="shared" si="318"/>
        <v>105026</v>
      </c>
      <c r="DL73" s="498">
        <f t="shared" ref="DL73:DR73" si="319">SUM(DL71:DL72)</f>
        <v>114509</v>
      </c>
      <c r="DM73" s="498">
        <f t="shared" si="319"/>
        <v>116372</v>
      </c>
      <c r="DN73" s="498">
        <f t="shared" si="319"/>
        <v>114509</v>
      </c>
      <c r="DO73" s="498">
        <f t="shared" si="319"/>
        <v>108241</v>
      </c>
      <c r="DP73" s="498">
        <f t="shared" si="319"/>
        <v>102876</v>
      </c>
      <c r="DQ73" s="498">
        <f t="shared" si="319"/>
        <v>78322</v>
      </c>
      <c r="DR73" s="498">
        <f t="shared" si="319"/>
        <v>102741</v>
      </c>
      <c r="DS73" s="498">
        <f t="shared" ref="DS73:FK73" si="320">SUM(DS71:DS72)</f>
        <v>119775</v>
      </c>
      <c r="DT73" s="498">
        <f t="shared" si="320"/>
        <v>109323</v>
      </c>
      <c r="DU73" s="498">
        <f t="shared" si="320"/>
        <v>112218</v>
      </c>
      <c r="DV73" s="497">
        <f t="shared" si="320"/>
        <v>118040</v>
      </c>
      <c r="DW73" s="497">
        <f t="shared" si="320"/>
        <v>120942</v>
      </c>
      <c r="DX73" s="497">
        <f t="shared" si="320"/>
        <v>121888</v>
      </c>
      <c r="DY73" s="497">
        <f t="shared" si="320"/>
        <v>124428</v>
      </c>
      <c r="DZ73" s="497">
        <f t="shared" si="320"/>
        <v>118511</v>
      </c>
      <c r="EA73" s="497">
        <f t="shared" si="320"/>
        <v>123811</v>
      </c>
      <c r="EB73" s="497">
        <f t="shared" si="320"/>
        <v>115422</v>
      </c>
      <c r="EC73" s="497">
        <f t="shared" si="320"/>
        <v>115977</v>
      </c>
      <c r="ED73" s="497">
        <f t="shared" si="320"/>
        <v>126140</v>
      </c>
      <c r="EE73" s="497">
        <f t="shared" si="320"/>
        <v>120635</v>
      </c>
      <c r="EF73" s="497">
        <f t="shared" si="320"/>
        <v>112097</v>
      </c>
      <c r="EG73" s="497">
        <f t="shared" si="320"/>
        <v>111812</v>
      </c>
      <c r="EH73" s="497">
        <f t="shared" si="320"/>
        <v>104593</v>
      </c>
      <c r="EI73" s="497">
        <f t="shared" si="320"/>
        <v>119750</v>
      </c>
      <c r="EJ73" s="497">
        <f t="shared" si="320"/>
        <v>124392</v>
      </c>
      <c r="EK73" s="497">
        <f t="shared" si="320"/>
        <v>129542</v>
      </c>
      <c r="EL73" s="497">
        <f t="shared" si="320"/>
        <v>125402</v>
      </c>
      <c r="EM73" s="497">
        <f t="shared" si="320"/>
        <v>127754</v>
      </c>
      <c r="EN73" s="497">
        <f t="shared" si="320"/>
        <v>126538</v>
      </c>
      <c r="EO73" s="497">
        <f t="shared" si="320"/>
        <v>126049</v>
      </c>
      <c r="EP73" s="497">
        <f t="shared" si="320"/>
        <v>137004</v>
      </c>
      <c r="EQ73" s="497">
        <f t="shared" si="320"/>
        <v>131734</v>
      </c>
      <c r="ER73" s="497">
        <f t="shared" si="320"/>
        <v>124975</v>
      </c>
      <c r="ES73" s="497">
        <f t="shared" si="320"/>
        <v>118309</v>
      </c>
      <c r="ET73" s="497">
        <f t="shared" si="320"/>
        <v>141192</v>
      </c>
      <c r="EU73" s="497">
        <f t="shared" si="320"/>
        <v>135951</v>
      </c>
      <c r="EV73" s="497">
        <f t="shared" si="320"/>
        <v>136115</v>
      </c>
      <c r="EW73" s="497">
        <f t="shared" si="320"/>
        <v>136584</v>
      </c>
      <c r="EX73" s="497">
        <f t="shared" si="320"/>
        <v>135415</v>
      </c>
      <c r="EY73" s="497">
        <f t="shared" si="320"/>
        <v>136941</v>
      </c>
      <c r="EZ73" s="497">
        <f t="shared" si="320"/>
        <v>132661</v>
      </c>
      <c r="FA73" s="497">
        <f t="shared" si="320"/>
        <v>132485</v>
      </c>
      <c r="FB73" s="497">
        <f t="shared" si="320"/>
        <v>145827</v>
      </c>
      <c r="FC73" s="497">
        <f t="shared" si="320"/>
        <v>137823</v>
      </c>
      <c r="FD73" s="497">
        <f t="shared" si="320"/>
        <v>126953</v>
      </c>
      <c r="FE73" s="497">
        <f t="shared" si="320"/>
        <v>132747</v>
      </c>
      <c r="FF73" s="497">
        <f t="shared" si="320"/>
        <v>140412</v>
      </c>
      <c r="FG73" s="497">
        <f t="shared" si="320"/>
        <v>131804</v>
      </c>
      <c r="FH73" s="497">
        <f t="shared" si="320"/>
        <v>149127</v>
      </c>
      <c r="FI73" s="497">
        <f t="shared" si="320"/>
        <v>153871</v>
      </c>
      <c r="FJ73" s="497">
        <f t="shared" si="320"/>
        <v>145722</v>
      </c>
      <c r="FK73" s="497">
        <f t="shared" si="320"/>
        <v>151519</v>
      </c>
    </row>
    <row r="74" spans="2:167" s="496" customFormat="1" ht="13.5" hidden="1" customHeight="1" x14ac:dyDescent="0.25">
      <c r="B74" s="521" t="s">
        <v>10</v>
      </c>
      <c r="C74" s="539">
        <f t="shared" ref="C74:N74" si="321">SUM(C71)/C73</f>
        <v>0.92649842738376498</v>
      </c>
      <c r="D74" s="540">
        <f t="shared" si="321"/>
        <v>0.68649620468020522</v>
      </c>
      <c r="E74" s="540">
        <f t="shared" si="321"/>
        <v>0.56300388984665439</v>
      </c>
      <c r="F74" s="540">
        <f t="shared" si="321"/>
        <v>0.4950806088025852</v>
      </c>
      <c r="G74" s="540">
        <f t="shared" si="321"/>
        <v>0.26724783299810245</v>
      </c>
      <c r="H74" s="540">
        <f t="shared" si="321"/>
        <v>0.76258855366222722</v>
      </c>
      <c r="I74" s="540">
        <f t="shared" si="321"/>
        <v>9.9930572031916048E-2</v>
      </c>
      <c r="J74" s="540">
        <f t="shared" si="321"/>
        <v>0.15907084373443581</v>
      </c>
      <c r="K74" s="540">
        <f t="shared" si="321"/>
        <v>0.13291784144554436</v>
      </c>
      <c r="L74" s="540">
        <f t="shared" si="321"/>
        <v>0.27187004112359958</v>
      </c>
      <c r="M74" s="540">
        <f t="shared" si="321"/>
        <v>0.15114640259790862</v>
      </c>
      <c r="N74" s="541">
        <f t="shared" si="321"/>
        <v>0.16437645058444897</v>
      </c>
      <c r="O74" s="539">
        <f t="shared" ref="O74:T74" si="322">SUM(O71)/O73</f>
        <v>0.16659651198507411</v>
      </c>
      <c r="P74" s="540">
        <f t="shared" si="322"/>
        <v>0.15705501698361143</v>
      </c>
      <c r="Q74" s="540">
        <f t="shared" si="322"/>
        <v>0.16089077626955842</v>
      </c>
      <c r="R74" s="540">
        <f t="shared" si="322"/>
        <v>0.16283981571829106</v>
      </c>
      <c r="S74" s="540">
        <f t="shared" si="322"/>
        <v>0.18013265583181412</v>
      </c>
      <c r="T74" s="540">
        <f t="shared" si="322"/>
        <v>0.15847094354328023</v>
      </c>
      <c r="U74" s="540">
        <f t="shared" ref="U74:Z74" si="323">SUM(U71)/U73</f>
        <v>0.13805047006432458</v>
      </c>
      <c r="V74" s="540">
        <f t="shared" si="323"/>
        <v>0.11552144221640109</v>
      </c>
      <c r="W74" s="540">
        <f t="shared" si="323"/>
        <v>0.1235549959940483</v>
      </c>
      <c r="X74" s="540">
        <f t="shared" si="323"/>
        <v>0.12803795000649829</v>
      </c>
      <c r="Y74" s="540">
        <f t="shared" si="323"/>
        <v>0.13452427951046189</v>
      </c>
      <c r="Z74" s="541">
        <f t="shared" si="323"/>
        <v>0.14861305615869874</v>
      </c>
      <c r="AA74" s="539">
        <f t="shared" ref="AA74:AF74" si="324">SUM(AA71)/AA73</f>
        <v>0.12700152775024198</v>
      </c>
      <c r="AB74" s="540">
        <f t="shared" si="324"/>
        <v>0.12301183927290121</v>
      </c>
      <c r="AC74" s="540">
        <f t="shared" si="324"/>
        <v>9.8756435832805731E-2</v>
      </c>
      <c r="AD74" s="540">
        <f t="shared" si="324"/>
        <v>0.13137645248281024</v>
      </c>
      <c r="AE74" s="540">
        <f t="shared" si="324"/>
        <v>9.8169875856806074E-2</v>
      </c>
      <c r="AF74" s="540">
        <f t="shared" si="324"/>
        <v>9.2709659814444248E-2</v>
      </c>
      <c r="AG74" s="540">
        <f t="shared" ref="AG74:AL74" si="325">SUM(AG71)/AG73</f>
        <v>8.6169198204275307E-2</v>
      </c>
      <c r="AH74" s="540">
        <f t="shared" si="325"/>
        <v>7.4671988851754315E-2</v>
      </c>
      <c r="AI74" s="540">
        <f t="shared" si="325"/>
        <v>7.9293422068182143E-2</v>
      </c>
      <c r="AJ74" s="540">
        <f t="shared" si="325"/>
        <v>7.0637746051553083E-2</v>
      </c>
      <c r="AK74" s="540">
        <f t="shared" si="325"/>
        <v>6.8080447652258541E-2</v>
      </c>
      <c r="AL74" s="541">
        <f t="shared" si="325"/>
        <v>8.2166532893367811E-2</v>
      </c>
      <c r="AM74" s="539">
        <f t="shared" ref="AM74:AR74" si="326">SUM(AM71)/AM73</f>
        <v>7.1148338026813002E-2</v>
      </c>
      <c r="AN74" s="540">
        <f t="shared" si="326"/>
        <v>6.1430586789211233E-2</v>
      </c>
      <c r="AO74" s="540">
        <f t="shared" si="326"/>
        <v>7.9245550592072611E-2</v>
      </c>
      <c r="AP74" s="540">
        <f t="shared" si="326"/>
        <v>7.422141560798548E-2</v>
      </c>
      <c r="AQ74" s="540">
        <f t="shared" si="326"/>
        <v>7.8843608690856951E-2</v>
      </c>
      <c r="AR74" s="540">
        <f t="shared" si="326"/>
        <v>5.9613928841786526E-2</v>
      </c>
      <c r="AS74" s="540">
        <f t="shared" ref="AS74:AX74" si="327">SUM(AS71)/AS73</f>
        <v>6.5651558073654387E-2</v>
      </c>
      <c r="AT74" s="540">
        <f t="shared" si="327"/>
        <v>4.9404173908694185E-2</v>
      </c>
      <c r="AU74" s="540">
        <f t="shared" si="327"/>
        <v>5.3861625596920079E-2</v>
      </c>
      <c r="AV74" s="540">
        <f t="shared" si="327"/>
        <v>6.4573406742204562E-2</v>
      </c>
      <c r="AW74" s="540">
        <f t="shared" si="327"/>
        <v>7.8109573936122473E-2</v>
      </c>
      <c r="AX74" s="541">
        <f t="shared" si="327"/>
        <v>5.738107532840464E-2</v>
      </c>
      <c r="AY74" s="539">
        <f t="shared" ref="AY74:BJ74" si="328">SUM(AY71)/AY73</f>
        <v>5.7190268072077971E-2</v>
      </c>
      <c r="AZ74" s="540">
        <f t="shared" si="328"/>
        <v>5.2991236227350857E-2</v>
      </c>
      <c r="BA74" s="540">
        <f t="shared" si="328"/>
        <v>4.4195624519818129E-2</v>
      </c>
      <c r="BB74" s="540">
        <f t="shared" si="328"/>
        <v>2.4504405286343612E-2</v>
      </c>
      <c r="BC74" s="540">
        <f t="shared" si="328"/>
        <v>3.5196362781218155E-2</v>
      </c>
      <c r="BD74" s="540">
        <f t="shared" si="328"/>
        <v>6.1118736765942053E-2</v>
      </c>
      <c r="BE74" s="540">
        <f t="shared" si="328"/>
        <v>3.0168008360224624E-2</v>
      </c>
      <c r="BF74" s="540">
        <f t="shared" si="328"/>
        <v>1.770541298253181E-2</v>
      </c>
      <c r="BG74" s="540">
        <f t="shared" si="328"/>
        <v>2.3677187140373646E-2</v>
      </c>
      <c r="BH74" s="540">
        <f t="shared" si="328"/>
        <v>3.2742547360610809E-2</v>
      </c>
      <c r="BI74" s="540">
        <f t="shared" si="328"/>
        <v>5.0146159177892294E-2</v>
      </c>
      <c r="BJ74" s="541">
        <f t="shared" si="328"/>
        <v>1.5047508241225518E-2</v>
      </c>
      <c r="BK74" s="539">
        <f t="shared" ref="BK74:BP74" si="329">SUM(BK71)/BK73</f>
        <v>3.2436459135616977E-2</v>
      </c>
      <c r="BL74" s="540">
        <f t="shared" si="329"/>
        <v>4.9393333950805141E-2</v>
      </c>
      <c r="BM74" s="540">
        <f t="shared" si="329"/>
        <v>3.6556807257130182E-2</v>
      </c>
      <c r="BN74" s="540">
        <f t="shared" si="329"/>
        <v>5.0908328308910268E-2</v>
      </c>
      <c r="BO74" s="540">
        <f t="shared" si="329"/>
        <v>2.1167668875355879E-2</v>
      </c>
      <c r="BP74" s="540">
        <f t="shared" si="329"/>
        <v>1.9689056237094618E-2</v>
      </c>
      <c r="BQ74" s="540">
        <f t="shared" ref="BQ74:CB74" si="330">SUM(BQ71)/BQ73</f>
        <v>1.8799009256828481E-2</v>
      </c>
      <c r="BR74" s="540">
        <f t="shared" si="330"/>
        <v>1.637013029962299E-2</v>
      </c>
      <c r="BS74" s="540">
        <f t="shared" si="330"/>
        <v>2.1726989867829696E-2</v>
      </c>
      <c r="BT74" s="540">
        <f t="shared" si="330"/>
        <v>2.4594852240228789E-2</v>
      </c>
      <c r="BU74" s="540">
        <f t="shared" si="330"/>
        <v>1.7086838245433691E-2</v>
      </c>
      <c r="BV74" s="540">
        <f t="shared" si="330"/>
        <v>3.3571239756806766E-2</v>
      </c>
      <c r="BW74" s="539">
        <f t="shared" si="330"/>
        <v>2.6370246401230309E-2</v>
      </c>
      <c r="BX74" s="540">
        <f t="shared" si="330"/>
        <v>2.6438778506410885E-2</v>
      </c>
      <c r="BY74" s="540">
        <f t="shared" si="330"/>
        <v>3.8575599173792136E-2</v>
      </c>
      <c r="BZ74" s="540">
        <f t="shared" si="330"/>
        <v>1.8638537522907075E-2</v>
      </c>
      <c r="CA74" s="540">
        <f t="shared" si="330"/>
        <v>1.7318726071417209E-2</v>
      </c>
      <c r="CB74" s="540">
        <f t="shared" si="330"/>
        <v>2.0162818084071474E-2</v>
      </c>
      <c r="CC74" s="540">
        <f t="shared" ref="CC74:DR74" si="331">SUM(CC71)/CC73</f>
        <v>9.4327183471443199E-3</v>
      </c>
      <c r="CD74" s="540">
        <f t="shared" si="331"/>
        <v>1.1817858774557084E-2</v>
      </c>
      <c r="CE74" s="540">
        <f t="shared" si="331"/>
        <v>1.3063095470569493E-2</v>
      </c>
      <c r="CF74" s="540">
        <f t="shared" si="331"/>
        <v>1.4634952160037283E-2</v>
      </c>
      <c r="CG74" s="540">
        <f t="shared" si="331"/>
        <v>1.5070919055426273E-2</v>
      </c>
      <c r="CH74" s="540">
        <f t="shared" si="331"/>
        <v>1.7572104625208071E-2</v>
      </c>
      <c r="CI74" s="542">
        <f t="shared" si="331"/>
        <v>1.5865698590142523E-2</v>
      </c>
      <c r="CJ74" s="490">
        <f t="shared" si="331"/>
        <v>2.3607782241276486E-2</v>
      </c>
      <c r="CK74" s="490">
        <f t="shared" si="331"/>
        <v>3.6560795772196494E-2</v>
      </c>
      <c r="CL74" s="490">
        <f t="shared" si="331"/>
        <v>3.1891931730840095E-2</v>
      </c>
      <c r="CM74" s="490">
        <f t="shared" si="331"/>
        <v>3.2840921729810617E-2</v>
      </c>
      <c r="CN74" s="490">
        <f t="shared" si="331"/>
        <v>2.4564278861528621E-2</v>
      </c>
      <c r="CO74" s="490">
        <f t="shared" si="331"/>
        <v>2.3137806458729766E-2</v>
      </c>
      <c r="CP74" s="490">
        <f t="shared" si="331"/>
        <v>1.6846698970916348E-2</v>
      </c>
      <c r="CQ74" s="490">
        <f t="shared" si="331"/>
        <v>1.0312062894901847E-2</v>
      </c>
      <c r="CR74" s="490">
        <f t="shared" si="331"/>
        <v>1.0386445398630614E-2</v>
      </c>
      <c r="CS74" s="490">
        <f t="shared" si="331"/>
        <v>3.948657147275633E-3</v>
      </c>
      <c r="CT74" s="543">
        <f t="shared" si="331"/>
        <v>3.3735795454545455E-3</v>
      </c>
      <c r="CU74" s="490">
        <f t="shared" si="331"/>
        <v>3.4362661104075094E-3</v>
      </c>
      <c r="CV74" s="490">
        <f t="shared" si="331"/>
        <v>3.1235618396702144E-3</v>
      </c>
      <c r="CW74" s="490">
        <f t="shared" si="331"/>
        <v>2.9561504352110363E-3</v>
      </c>
      <c r="CX74" s="490">
        <f t="shared" si="331"/>
        <v>2.6344716067551485E-3</v>
      </c>
      <c r="CY74" s="490">
        <f t="shared" si="331"/>
        <v>2.8687722958561142E-3</v>
      </c>
      <c r="CZ74" s="490">
        <f t="shared" si="331"/>
        <v>2.5723635382227921E-3</v>
      </c>
      <c r="DA74" s="490">
        <f t="shared" si="331"/>
        <v>2.4329063163281571E-3</v>
      </c>
      <c r="DB74" s="490">
        <f t="shared" si="331"/>
        <v>2.1287119967495186E-3</v>
      </c>
      <c r="DC74" s="490">
        <f t="shared" si="331"/>
        <v>2.4258490471665084E-3</v>
      </c>
      <c r="DD74" s="490">
        <f t="shared" si="331"/>
        <v>2.7593985719608851E-3</v>
      </c>
      <c r="DE74" s="490">
        <f t="shared" si="331"/>
        <v>2.7182508303020716E-3</v>
      </c>
      <c r="DF74" s="543">
        <f t="shared" si="331"/>
        <v>3.368267375775588E-3</v>
      </c>
      <c r="DG74" s="490">
        <f t="shared" si="331"/>
        <v>3.4209754667187957E-3</v>
      </c>
      <c r="DH74" s="490">
        <f t="shared" si="331"/>
        <v>2.5091608040676812E-3</v>
      </c>
      <c r="DI74" s="490">
        <f t="shared" si="331"/>
        <v>2.6429701157079828E-3</v>
      </c>
      <c r="DJ74" s="490">
        <f t="shared" si="331"/>
        <v>2.495800335973122E-3</v>
      </c>
      <c r="DK74" s="490">
        <f t="shared" si="331"/>
        <v>2.3232342467579457E-3</v>
      </c>
      <c r="DL74" s="490">
        <f t="shared" si="331"/>
        <v>2.2792968238304415E-3</v>
      </c>
      <c r="DM74" s="490">
        <f t="shared" si="331"/>
        <v>2.0623517684666415E-2</v>
      </c>
      <c r="DN74" s="490">
        <f t="shared" si="331"/>
        <v>2.0173086831602755E-3</v>
      </c>
      <c r="DO74" s="490">
        <f t="shared" si="331"/>
        <v>2.124887981448804E-3</v>
      </c>
      <c r="DP74" s="490">
        <f t="shared" si="331"/>
        <v>2.5467553170807574E-3</v>
      </c>
      <c r="DQ74" s="490">
        <f t="shared" si="331"/>
        <v>2.3748116748806211E-3</v>
      </c>
      <c r="DR74" s="490">
        <f t="shared" si="331"/>
        <v>2.1607732064122405E-3</v>
      </c>
      <c r="DS74" s="490">
        <f t="shared" ref="DS74:FK74" si="332">SUM(DS71)/DS73</f>
        <v>2.1957837612189522E-3</v>
      </c>
      <c r="DT74" s="490">
        <f t="shared" si="332"/>
        <v>2.1312989947220623E-3</v>
      </c>
      <c r="DU74" s="490">
        <f t="shared" si="332"/>
        <v>2.1386943271132974E-3</v>
      </c>
      <c r="DV74" s="491">
        <f t="shared" si="332"/>
        <v>2.1687563537783803E-3</v>
      </c>
      <c r="DW74" s="491">
        <f t="shared" si="332"/>
        <v>2.3647698896991946E-3</v>
      </c>
      <c r="DX74" s="491">
        <f t="shared" si="332"/>
        <v>2.264373851404568E-3</v>
      </c>
      <c r="DY74" s="491">
        <f t="shared" si="332"/>
        <v>2.4110328864885718E-3</v>
      </c>
      <c r="DZ74" s="491">
        <f t="shared" si="332"/>
        <v>1.881681869193577E-3</v>
      </c>
      <c r="EA74" s="491">
        <f t="shared" si="332"/>
        <v>1.9868993869688479E-3</v>
      </c>
      <c r="EB74" s="491">
        <f t="shared" si="332"/>
        <v>1.9493684046368977E-3</v>
      </c>
      <c r="EC74" s="491">
        <f t="shared" si="332"/>
        <v>1.6123886632694413E-3</v>
      </c>
      <c r="ED74" s="491">
        <f t="shared" si="332"/>
        <v>1.8075154590137942E-3</v>
      </c>
      <c r="EE74" s="491">
        <f t="shared" si="332"/>
        <v>1.6827620508144403E-3</v>
      </c>
      <c r="EF74" s="491">
        <f t="shared" si="332"/>
        <v>2.7208578284878275E-3</v>
      </c>
      <c r="EG74" s="491">
        <f t="shared" si="332"/>
        <v>2.1106857940113763E-3</v>
      </c>
      <c r="EH74" s="491">
        <f t="shared" si="332"/>
        <v>2.0842695017831022E-3</v>
      </c>
      <c r="EI74" s="491">
        <f t="shared" si="332"/>
        <v>1.6951983298538623E-3</v>
      </c>
      <c r="EJ74" s="491">
        <f t="shared" si="332"/>
        <v>1.5274294166827448E-3</v>
      </c>
      <c r="EK74" s="491">
        <f t="shared" si="332"/>
        <v>1.6674128853962421E-3</v>
      </c>
      <c r="EL74" s="491">
        <f t="shared" si="332"/>
        <v>1.4353838056809301E-3</v>
      </c>
      <c r="EM74" s="491">
        <f t="shared" si="332"/>
        <v>1.4559231022120637E-3</v>
      </c>
      <c r="EN74" s="491">
        <f t="shared" si="332"/>
        <v>1.3355671814000538E-3</v>
      </c>
      <c r="EO74" s="491">
        <f t="shared" si="332"/>
        <v>1.4756166252806449E-3</v>
      </c>
      <c r="EP74" s="491">
        <f t="shared" si="332"/>
        <v>1.7006802721088435E-3</v>
      </c>
      <c r="EQ74" s="491">
        <f t="shared" si="332"/>
        <v>1.0247923846539238E-3</v>
      </c>
      <c r="ER74" s="491">
        <f t="shared" si="332"/>
        <v>9.3618723744748951E-4</v>
      </c>
      <c r="ES74" s="491">
        <f t="shared" si="332"/>
        <v>1.0311979646518861E-3</v>
      </c>
      <c r="ET74" s="491">
        <f t="shared" si="332"/>
        <v>8.2157629327440646E-4</v>
      </c>
      <c r="EU74" s="491">
        <f t="shared" si="332"/>
        <v>8.6060418827371623E-4</v>
      </c>
      <c r="EV74" s="491">
        <f t="shared" si="332"/>
        <v>9.0364765088344419E-4</v>
      </c>
      <c r="EW74" s="491">
        <f t="shared" si="332"/>
        <v>7.9804369472266147E-4</v>
      </c>
      <c r="EX74" s="491">
        <f t="shared" si="332"/>
        <v>8.1970239633718568E-4</v>
      </c>
      <c r="EY74" s="491">
        <f t="shared" si="332"/>
        <v>7.8135839522129971E-4</v>
      </c>
      <c r="EZ74" s="491">
        <f t="shared" si="332"/>
        <v>8.2918114592834364E-4</v>
      </c>
      <c r="FA74" s="491">
        <f t="shared" si="332"/>
        <v>7.6989847907310257E-4</v>
      </c>
      <c r="FB74" s="491">
        <f t="shared" si="332"/>
        <v>1.1109053878911312E-3</v>
      </c>
      <c r="FC74" s="491">
        <f t="shared" si="332"/>
        <v>1.2552331613736459E-3</v>
      </c>
      <c r="FD74" s="491">
        <f t="shared" si="332"/>
        <v>1.165785763235213E-3</v>
      </c>
      <c r="FE74" s="491">
        <f t="shared" si="332"/>
        <v>6.4031578868072351E-4</v>
      </c>
      <c r="FF74" s="491">
        <f t="shared" si="332"/>
        <v>5.9111756829900578E-4</v>
      </c>
      <c r="FG74" s="491">
        <f t="shared" si="332"/>
        <v>6.4489696822554699E-4</v>
      </c>
      <c r="FH74" s="491">
        <f t="shared" si="332"/>
        <v>5.2974981056415002E-4</v>
      </c>
      <c r="FI74" s="491">
        <f t="shared" si="332"/>
        <v>5.4591183523860901E-4</v>
      </c>
      <c r="FJ74" s="491">
        <f t="shared" si="332"/>
        <v>4.7350434388767655E-4</v>
      </c>
      <c r="FK74" s="491">
        <f t="shared" si="332"/>
        <v>5.4118625386915175E-4</v>
      </c>
    </row>
    <row r="75" spans="2:167" s="496" customFormat="1" ht="13.5" hidden="1" customHeight="1" thickBot="1" x14ac:dyDescent="0.3">
      <c r="B75" s="544" t="s">
        <v>11</v>
      </c>
      <c r="C75" s="545">
        <f t="shared" ref="C75:Q75" si="333">SUM(C72/C73)</f>
        <v>7.3501572616235009E-2</v>
      </c>
      <c r="D75" s="546">
        <f t="shared" si="333"/>
        <v>0.31350379531979483</v>
      </c>
      <c r="E75" s="546">
        <f t="shared" si="333"/>
        <v>0.43699611015334566</v>
      </c>
      <c r="F75" s="546">
        <f t="shared" si="333"/>
        <v>0.5049193911974148</v>
      </c>
      <c r="G75" s="546">
        <f t="shared" si="333"/>
        <v>0.73275216700189749</v>
      </c>
      <c r="H75" s="546">
        <f t="shared" si="333"/>
        <v>0.23741144633777289</v>
      </c>
      <c r="I75" s="546">
        <f t="shared" si="333"/>
        <v>0.90006942796808398</v>
      </c>
      <c r="J75" s="546">
        <f t="shared" si="333"/>
        <v>0.84092915626556408</v>
      </c>
      <c r="K75" s="546">
        <f t="shared" si="333"/>
        <v>0.86708215855445558</v>
      </c>
      <c r="L75" s="546">
        <f t="shared" si="333"/>
        <v>0.72812995887640042</v>
      </c>
      <c r="M75" s="546">
        <f t="shared" si="333"/>
        <v>0.84885359740209132</v>
      </c>
      <c r="N75" s="547">
        <f t="shared" si="333"/>
        <v>0.83562354941555106</v>
      </c>
      <c r="O75" s="545">
        <f t="shared" si="333"/>
        <v>0.83340348801492592</v>
      </c>
      <c r="P75" s="546">
        <f t="shared" si="333"/>
        <v>0.84294498301638854</v>
      </c>
      <c r="Q75" s="546">
        <f t="shared" si="333"/>
        <v>0.83910922373044161</v>
      </c>
      <c r="R75" s="546">
        <f t="shared" ref="R75:W75" si="334">SUM(R72/R73)</f>
        <v>0.83716018428170891</v>
      </c>
      <c r="S75" s="546">
        <f t="shared" si="334"/>
        <v>0.81986734416818585</v>
      </c>
      <c r="T75" s="546">
        <f t="shared" si="334"/>
        <v>0.84152905645671972</v>
      </c>
      <c r="U75" s="546">
        <f t="shared" si="334"/>
        <v>0.86194952993567542</v>
      </c>
      <c r="V75" s="546">
        <f t="shared" si="334"/>
        <v>0.88447855778359885</v>
      </c>
      <c r="W75" s="546">
        <f t="shared" si="334"/>
        <v>0.87644500400595171</v>
      </c>
      <c r="X75" s="546">
        <f t="shared" ref="X75:AC75" si="335">SUM(X72/X73)</f>
        <v>0.87196204999350169</v>
      </c>
      <c r="Y75" s="546">
        <f t="shared" si="335"/>
        <v>0.86547572048953814</v>
      </c>
      <c r="Z75" s="547">
        <f t="shared" si="335"/>
        <v>0.8513869438413012</v>
      </c>
      <c r="AA75" s="545">
        <f t="shared" si="335"/>
        <v>0.87299847224975802</v>
      </c>
      <c r="AB75" s="546">
        <f t="shared" si="335"/>
        <v>0.87698816072709873</v>
      </c>
      <c r="AC75" s="546">
        <f t="shared" si="335"/>
        <v>0.90124356416719431</v>
      </c>
      <c r="AD75" s="546">
        <f t="shared" ref="AD75:AI75" si="336">SUM(AD72/AD73)</f>
        <v>0.86862354751718973</v>
      </c>
      <c r="AE75" s="546">
        <f t="shared" si="336"/>
        <v>0.90183012414319397</v>
      </c>
      <c r="AF75" s="546">
        <f t="shared" si="336"/>
        <v>0.90729034018555577</v>
      </c>
      <c r="AG75" s="546">
        <f t="shared" si="336"/>
        <v>0.91383080179572473</v>
      </c>
      <c r="AH75" s="546">
        <f t="shared" si="336"/>
        <v>0.9253280111482457</v>
      </c>
      <c r="AI75" s="546">
        <f t="shared" si="336"/>
        <v>0.92070657793181787</v>
      </c>
      <c r="AJ75" s="546">
        <f t="shared" ref="AJ75:AO75" si="337">SUM(AJ72/AJ73)</f>
        <v>0.92936225394844696</v>
      </c>
      <c r="AK75" s="546">
        <f t="shared" si="337"/>
        <v>0.93191955234774149</v>
      </c>
      <c r="AL75" s="547">
        <f t="shared" si="337"/>
        <v>0.91783346710663216</v>
      </c>
      <c r="AM75" s="545">
        <f t="shared" si="337"/>
        <v>0.92885166197318703</v>
      </c>
      <c r="AN75" s="546">
        <f t="shared" si="337"/>
        <v>0.93856941321078879</v>
      </c>
      <c r="AO75" s="546">
        <f t="shared" si="337"/>
        <v>0.92075444940792739</v>
      </c>
      <c r="AP75" s="546">
        <f t="shared" ref="AP75:AU75" si="338">SUM(AP72/AP73)</f>
        <v>0.92577858439201455</v>
      </c>
      <c r="AQ75" s="546">
        <f t="shared" si="338"/>
        <v>0.92115639130914306</v>
      </c>
      <c r="AR75" s="546">
        <f t="shared" si="338"/>
        <v>0.94038607115821349</v>
      </c>
      <c r="AS75" s="546">
        <f t="shared" si="338"/>
        <v>0.93434844192634559</v>
      </c>
      <c r="AT75" s="546">
        <f t="shared" si="338"/>
        <v>0.95059582609130577</v>
      </c>
      <c r="AU75" s="546">
        <f t="shared" si="338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339">SUM(AY72/AY73)</f>
        <v>0.94280973192792206</v>
      </c>
      <c r="AZ75" s="546">
        <f t="shared" si="339"/>
        <v>0.94700876377264909</v>
      </c>
      <c r="BA75" s="546">
        <f t="shared" si="339"/>
        <v>0.95580437548018182</v>
      </c>
      <c r="BB75" s="546">
        <f t="shared" si="339"/>
        <v>0.97549559471365643</v>
      </c>
      <c r="BC75" s="546">
        <f t="shared" si="339"/>
        <v>0.96480363721878182</v>
      </c>
      <c r="BD75" s="546">
        <f t="shared" si="339"/>
        <v>0.93888126323405796</v>
      </c>
      <c r="BE75" s="546">
        <f t="shared" si="339"/>
        <v>0.9698319916397754</v>
      </c>
      <c r="BF75" s="546">
        <f t="shared" si="339"/>
        <v>0.98229458701746819</v>
      </c>
      <c r="BG75" s="546">
        <f t="shared" si="339"/>
        <v>0.97632281285962641</v>
      </c>
      <c r="BH75" s="546">
        <f t="shared" ref="BH75:BM75" si="340">SUM(BH72/BH73)</f>
        <v>0.96725745263938923</v>
      </c>
      <c r="BI75" s="546">
        <f t="shared" si="340"/>
        <v>0.94985384082210766</v>
      </c>
      <c r="BJ75" s="547">
        <f t="shared" si="340"/>
        <v>0.98495249175877453</v>
      </c>
      <c r="BK75" s="545">
        <f t="shared" si="340"/>
        <v>0.96756354086438301</v>
      </c>
      <c r="BL75" s="546">
        <f t="shared" si="340"/>
        <v>0.95060666604919486</v>
      </c>
      <c r="BM75" s="546">
        <f t="shared" si="340"/>
        <v>0.96344319274286983</v>
      </c>
      <c r="BN75" s="546">
        <f t="shared" ref="BN75:BS75" si="341">SUM(BN72/BN73)</f>
        <v>0.94909167169108977</v>
      </c>
      <c r="BO75" s="546">
        <f t="shared" si="341"/>
        <v>0.97883233112464407</v>
      </c>
      <c r="BP75" s="546">
        <f t="shared" si="341"/>
        <v>0.9803109437629054</v>
      </c>
      <c r="BQ75" s="546">
        <f t="shared" si="341"/>
        <v>0.98120099074317157</v>
      </c>
      <c r="BR75" s="546">
        <f t="shared" si="341"/>
        <v>0.98362986970037702</v>
      </c>
      <c r="BS75" s="546">
        <f t="shared" si="341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342">SUM(BW72/BW73)</f>
        <v>0.97362975359876969</v>
      </c>
      <c r="BX75" s="546">
        <f t="shared" si="342"/>
        <v>0.97356122149358915</v>
      </c>
      <c r="BY75" s="546">
        <f t="shared" si="342"/>
        <v>0.96142440082620784</v>
      </c>
      <c r="BZ75" s="546">
        <f t="shared" si="342"/>
        <v>0.98136146247709288</v>
      </c>
      <c r="CA75" s="546">
        <f t="shared" si="342"/>
        <v>0.98268127392858284</v>
      </c>
      <c r="CB75" s="546">
        <f t="shared" si="342"/>
        <v>0.9798371819159285</v>
      </c>
      <c r="CC75" s="546">
        <f t="shared" ref="CC75:DR75" si="343">SUM(CC72/CC73)</f>
        <v>0.99056728165285568</v>
      </c>
      <c r="CD75" s="546">
        <f t="shared" si="343"/>
        <v>0.9881821412254429</v>
      </c>
      <c r="CE75" s="546">
        <f t="shared" si="343"/>
        <v>0.9869369045294305</v>
      </c>
      <c r="CF75" s="546">
        <f t="shared" si="343"/>
        <v>0.9853650478399627</v>
      </c>
      <c r="CG75" s="546">
        <f t="shared" si="343"/>
        <v>0.98492908094457376</v>
      </c>
      <c r="CH75" s="546">
        <f t="shared" si="343"/>
        <v>0.98242789537479192</v>
      </c>
      <c r="CI75" s="548">
        <f t="shared" si="343"/>
        <v>0.98413430140985747</v>
      </c>
      <c r="CJ75" s="492">
        <f t="shared" si="343"/>
        <v>0.97639221775872354</v>
      </c>
      <c r="CK75" s="492">
        <f t="shared" si="343"/>
        <v>0.96343920422780349</v>
      </c>
      <c r="CL75" s="492">
        <f t="shared" si="343"/>
        <v>0.96810806826915985</v>
      </c>
      <c r="CM75" s="492">
        <f t="shared" si="343"/>
        <v>0.96715907827018943</v>
      </c>
      <c r="CN75" s="492">
        <f t="shared" si="343"/>
        <v>0.97543572113847132</v>
      </c>
      <c r="CO75" s="492">
        <f t="shared" si="343"/>
        <v>0.97686219354127024</v>
      </c>
      <c r="CP75" s="492">
        <f t="shared" si="343"/>
        <v>0.9831533010290836</v>
      </c>
      <c r="CQ75" s="492">
        <f t="shared" si="343"/>
        <v>0.98968793710509817</v>
      </c>
      <c r="CR75" s="492">
        <f t="shared" si="343"/>
        <v>0.98961355460136935</v>
      </c>
      <c r="CS75" s="492">
        <f t="shared" si="343"/>
        <v>0.99605134285272434</v>
      </c>
      <c r="CT75" s="549">
        <f t="shared" si="343"/>
        <v>0.99662642045454541</v>
      </c>
      <c r="CU75" s="492">
        <f t="shared" si="343"/>
        <v>0.99656373388959252</v>
      </c>
      <c r="CV75" s="492">
        <f t="shared" si="343"/>
        <v>0.99687643816032978</v>
      </c>
      <c r="CW75" s="492">
        <f t="shared" si="343"/>
        <v>0.99704384956478898</v>
      </c>
      <c r="CX75" s="492">
        <f t="shared" si="343"/>
        <v>0.99736552839324488</v>
      </c>
      <c r="CY75" s="492">
        <f t="shared" si="343"/>
        <v>0.99713122770414386</v>
      </c>
      <c r="CZ75" s="492">
        <f t="shared" si="343"/>
        <v>0.99742763646177723</v>
      </c>
      <c r="DA75" s="492">
        <f t="shared" si="343"/>
        <v>0.9975670936836718</v>
      </c>
      <c r="DB75" s="492">
        <f t="shared" si="343"/>
        <v>0.99787128800325053</v>
      </c>
      <c r="DC75" s="492">
        <f t="shared" si="343"/>
        <v>0.99757415095283353</v>
      </c>
      <c r="DD75" s="492">
        <f t="shared" si="343"/>
        <v>0.99724060142803916</v>
      </c>
      <c r="DE75" s="492">
        <f t="shared" si="343"/>
        <v>0.99728174916969792</v>
      </c>
      <c r="DF75" s="549">
        <f t="shared" si="343"/>
        <v>0.99663173262422444</v>
      </c>
      <c r="DG75" s="492">
        <f t="shared" si="343"/>
        <v>0.99657902453328118</v>
      </c>
      <c r="DH75" s="492">
        <f t="shared" si="343"/>
        <v>0.99749083919593229</v>
      </c>
      <c r="DI75" s="492">
        <f t="shared" si="343"/>
        <v>0.99735702988429198</v>
      </c>
      <c r="DJ75" s="492">
        <f t="shared" si="343"/>
        <v>0.99750419966402692</v>
      </c>
      <c r="DK75" s="492">
        <f t="shared" si="343"/>
        <v>0.99767676575324205</v>
      </c>
      <c r="DL75" s="492">
        <f t="shared" si="343"/>
        <v>0.99772070317616957</v>
      </c>
      <c r="DM75" s="492">
        <f t="shared" si="343"/>
        <v>0.97937648231533359</v>
      </c>
      <c r="DN75" s="492">
        <f t="shared" si="343"/>
        <v>0.9979826913168397</v>
      </c>
      <c r="DO75" s="492">
        <f t="shared" si="343"/>
        <v>0.99787511201855117</v>
      </c>
      <c r="DP75" s="492">
        <f t="shared" si="343"/>
        <v>0.99745324468291929</v>
      </c>
      <c r="DQ75" s="492">
        <f t="shared" si="343"/>
        <v>0.99762518832511937</v>
      </c>
      <c r="DR75" s="492">
        <f t="shared" si="343"/>
        <v>0.99783922679358772</v>
      </c>
      <c r="DS75" s="492">
        <f t="shared" ref="DS75:FK75" si="344">SUM(DS72/DS73)</f>
        <v>0.99780421623878102</v>
      </c>
      <c r="DT75" s="492">
        <f t="shared" si="344"/>
        <v>0.99786870100527791</v>
      </c>
      <c r="DU75" s="492">
        <f t="shared" si="344"/>
        <v>0.99786130567288667</v>
      </c>
      <c r="DV75" s="493">
        <f t="shared" si="344"/>
        <v>0.99783124364622167</v>
      </c>
      <c r="DW75" s="493">
        <f t="shared" si="344"/>
        <v>0.99763523011030075</v>
      </c>
      <c r="DX75" s="493">
        <f t="shared" si="344"/>
        <v>0.99773562614859546</v>
      </c>
      <c r="DY75" s="493">
        <f t="shared" si="344"/>
        <v>0.99758896711351142</v>
      </c>
      <c r="DZ75" s="493">
        <f t="shared" si="344"/>
        <v>0.99811831813080643</v>
      </c>
      <c r="EA75" s="493">
        <f t="shared" si="344"/>
        <v>0.99801310061303117</v>
      </c>
      <c r="EB75" s="493">
        <f t="shared" si="344"/>
        <v>0.99805063159536311</v>
      </c>
      <c r="EC75" s="493">
        <f t="shared" si="344"/>
        <v>0.9983876113367306</v>
      </c>
      <c r="ED75" s="493">
        <f t="shared" si="344"/>
        <v>0.99819248454098619</v>
      </c>
      <c r="EE75" s="493">
        <f t="shared" si="344"/>
        <v>0.99831723794918559</v>
      </c>
      <c r="EF75" s="493">
        <f t="shared" si="344"/>
        <v>0.99727914217151215</v>
      </c>
      <c r="EG75" s="493">
        <f t="shared" si="344"/>
        <v>0.99788931420598859</v>
      </c>
      <c r="EH75" s="493">
        <f t="shared" si="344"/>
        <v>0.99791573049821691</v>
      </c>
      <c r="EI75" s="493">
        <f t="shared" si="344"/>
        <v>0.99830480167014612</v>
      </c>
      <c r="EJ75" s="493">
        <f t="shared" si="344"/>
        <v>0.99847257058331729</v>
      </c>
      <c r="EK75" s="493">
        <f t="shared" si="344"/>
        <v>0.99833258711460371</v>
      </c>
      <c r="EL75" s="493">
        <f t="shared" si="344"/>
        <v>0.99856461619431902</v>
      </c>
      <c r="EM75" s="493">
        <f t="shared" si="344"/>
        <v>0.9985440768977879</v>
      </c>
      <c r="EN75" s="493">
        <f t="shared" si="344"/>
        <v>0.99866443281859996</v>
      </c>
      <c r="EO75" s="493">
        <f t="shared" si="344"/>
        <v>0.99852438337471938</v>
      </c>
      <c r="EP75" s="493">
        <f t="shared" si="344"/>
        <v>0.99829931972789121</v>
      </c>
      <c r="EQ75" s="493">
        <f t="shared" si="344"/>
        <v>0.99897520761534608</v>
      </c>
      <c r="ER75" s="493">
        <f t="shared" si="344"/>
        <v>0.99906381276255252</v>
      </c>
      <c r="ES75" s="493">
        <f t="shared" si="344"/>
        <v>0.9989688020353481</v>
      </c>
      <c r="ET75" s="493">
        <f t="shared" si="344"/>
        <v>0.9991784237067256</v>
      </c>
      <c r="EU75" s="493">
        <f t="shared" si="344"/>
        <v>0.99913939581172628</v>
      </c>
      <c r="EV75" s="493">
        <f t="shared" si="344"/>
        <v>0.99909635234911653</v>
      </c>
      <c r="EW75" s="493">
        <f t="shared" si="344"/>
        <v>0.99920195630527731</v>
      </c>
      <c r="EX75" s="493">
        <f t="shared" si="344"/>
        <v>0.99918029760366278</v>
      </c>
      <c r="EY75" s="493">
        <f t="shared" si="344"/>
        <v>0.99921864160477869</v>
      </c>
      <c r="EZ75" s="493">
        <f t="shared" si="344"/>
        <v>0.99917081885407166</v>
      </c>
      <c r="FA75" s="493">
        <f t="shared" si="344"/>
        <v>0.99923010152092695</v>
      </c>
      <c r="FB75" s="493">
        <f t="shared" si="344"/>
        <v>0.99888909461210884</v>
      </c>
      <c r="FC75" s="493">
        <f t="shared" si="344"/>
        <v>0.99874476683862634</v>
      </c>
      <c r="FD75" s="493">
        <f t="shared" si="344"/>
        <v>0.99883421423676477</v>
      </c>
      <c r="FE75" s="493">
        <f t="shared" si="344"/>
        <v>0.99935968421131927</v>
      </c>
      <c r="FF75" s="493">
        <f t="shared" si="344"/>
        <v>0.99940888243170101</v>
      </c>
      <c r="FG75" s="493">
        <f t="shared" si="344"/>
        <v>0.99935510303177444</v>
      </c>
      <c r="FH75" s="493">
        <f t="shared" si="344"/>
        <v>0.9994702501894358</v>
      </c>
      <c r="FI75" s="493">
        <f t="shared" si="344"/>
        <v>0.99945408816476144</v>
      </c>
      <c r="FJ75" s="493">
        <f t="shared" si="344"/>
        <v>0.99952649565611229</v>
      </c>
      <c r="FK75" s="493">
        <f t="shared" si="344"/>
        <v>0.99945881374613088</v>
      </c>
    </row>
    <row r="76" spans="2:167" s="345" customFormat="1" ht="13.5" hidden="1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67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67" s="387" customFormat="1" ht="13.5" customHeight="1" x14ac:dyDescent="0.25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</row>
    <row r="79" spans="2:167" s="387" customFormat="1" ht="13.5" customHeight="1" thickBot="1" x14ac:dyDescent="0.3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</row>
    <row r="80" spans="2:167" s="387" customFormat="1" ht="13.5" customHeight="1" thickTop="1" x14ac:dyDescent="0.25">
      <c r="B80" s="443" t="s">
        <v>9</v>
      </c>
      <c r="C80" s="472">
        <f t="shared" ref="C80:Q80" si="345">SUM(C78:C79)</f>
        <v>649.26600000000008</v>
      </c>
      <c r="D80" s="473">
        <f t="shared" si="345"/>
        <v>805.54300000000001</v>
      </c>
      <c r="E80" s="473">
        <f t="shared" si="345"/>
        <v>662.09500000000003</v>
      </c>
      <c r="F80" s="473">
        <f t="shared" si="345"/>
        <v>4413.9690000000001</v>
      </c>
      <c r="G80" s="473">
        <f t="shared" si="345"/>
        <v>4390.3179999999993</v>
      </c>
      <c r="H80" s="473">
        <f t="shared" si="345"/>
        <v>9562.6080000000002</v>
      </c>
      <c r="I80" s="473">
        <f t="shared" si="345"/>
        <v>6311.2499999999991</v>
      </c>
      <c r="J80" s="473">
        <f t="shared" si="345"/>
        <v>5698.4650000000001</v>
      </c>
      <c r="K80" s="473">
        <f t="shared" si="345"/>
        <v>6283.527</v>
      </c>
      <c r="L80" s="473">
        <f t="shared" si="345"/>
        <v>5714.2620000000006</v>
      </c>
      <c r="M80" s="473">
        <f t="shared" si="345"/>
        <v>5709.7120000000004</v>
      </c>
      <c r="N80" s="474">
        <f t="shared" si="345"/>
        <v>5736.6359999999995</v>
      </c>
      <c r="O80" s="472">
        <f t="shared" si="345"/>
        <v>5692</v>
      </c>
      <c r="P80" s="473">
        <f t="shared" si="345"/>
        <v>5210</v>
      </c>
      <c r="Q80" s="473">
        <f t="shared" si="345"/>
        <v>5440</v>
      </c>
      <c r="R80" s="473">
        <f t="shared" ref="R80:W80" si="346">SUM(R78:R79)</f>
        <v>5350</v>
      </c>
      <c r="S80" s="473">
        <f t="shared" si="346"/>
        <v>5317</v>
      </c>
      <c r="T80" s="473">
        <f t="shared" si="346"/>
        <v>9456</v>
      </c>
      <c r="U80" s="473">
        <f t="shared" si="346"/>
        <v>5377</v>
      </c>
      <c r="V80" s="473">
        <f t="shared" si="346"/>
        <v>5263</v>
      </c>
      <c r="W80" s="473">
        <f t="shared" si="346"/>
        <v>5251</v>
      </c>
      <c r="X80" s="473">
        <v>5529</v>
      </c>
      <c r="Y80" s="473">
        <v>4678</v>
      </c>
      <c r="Z80" s="474">
        <v>5206</v>
      </c>
      <c r="AA80" s="472">
        <f t="shared" ref="AA80:AF80" si="347">SUM(AA78:AA79)</f>
        <v>4974</v>
      </c>
      <c r="AB80" s="473">
        <f t="shared" si="347"/>
        <v>4783</v>
      </c>
      <c r="AC80" s="473">
        <f t="shared" si="347"/>
        <v>5277</v>
      </c>
      <c r="AD80" s="473">
        <f t="shared" si="347"/>
        <v>4877</v>
      </c>
      <c r="AE80" s="473">
        <f t="shared" si="347"/>
        <v>4703</v>
      </c>
      <c r="AF80" s="473">
        <f t="shared" si="347"/>
        <v>5000</v>
      </c>
      <c r="AG80" s="473">
        <f t="shared" ref="AG80:AL80" si="348">SUM(AG78:AG79)</f>
        <v>4779</v>
      </c>
      <c r="AH80" s="473">
        <f t="shared" si="348"/>
        <v>4983</v>
      </c>
      <c r="AI80" s="473">
        <f t="shared" si="348"/>
        <v>4072</v>
      </c>
      <c r="AJ80" s="473">
        <f t="shared" si="348"/>
        <v>4746</v>
      </c>
      <c r="AK80" s="473">
        <f t="shared" si="348"/>
        <v>4569</v>
      </c>
      <c r="AL80" s="474">
        <f t="shared" si="348"/>
        <v>4562</v>
      </c>
      <c r="AM80" s="472">
        <f t="shared" ref="AM80:AR80" si="349">SUM(AM78:AM79)</f>
        <v>4705</v>
      </c>
      <c r="AN80" s="473">
        <f t="shared" si="349"/>
        <v>4329</v>
      </c>
      <c r="AO80" s="473">
        <f t="shared" si="349"/>
        <v>4740</v>
      </c>
      <c r="AP80" s="473">
        <f t="shared" si="349"/>
        <v>4553</v>
      </c>
      <c r="AQ80" s="473">
        <f t="shared" si="349"/>
        <v>4522</v>
      </c>
      <c r="AR80" s="473">
        <f t="shared" si="349"/>
        <v>4074</v>
      </c>
      <c r="AS80" s="473">
        <f t="shared" ref="AS80:AX80" si="350">SUM(AS78:AS79)</f>
        <v>4518</v>
      </c>
      <c r="AT80" s="473">
        <f t="shared" si="350"/>
        <v>4924</v>
      </c>
      <c r="AU80" s="473">
        <f t="shared" si="350"/>
        <v>4630</v>
      </c>
      <c r="AV80" s="473">
        <f t="shared" si="350"/>
        <v>4616</v>
      </c>
      <c r="AW80" s="473">
        <f t="shared" si="350"/>
        <v>4467</v>
      </c>
      <c r="AX80" s="474">
        <f t="shared" si="350"/>
        <v>4464</v>
      </c>
      <c r="AY80" s="472">
        <f t="shared" ref="AY80:BJ80" si="351">SUM(AY78:AY79)</f>
        <v>4590</v>
      </c>
      <c r="AZ80" s="473">
        <f t="shared" si="351"/>
        <v>4384</v>
      </c>
      <c r="BA80" s="473">
        <f t="shared" si="351"/>
        <v>4873</v>
      </c>
      <c r="BB80" s="473">
        <f t="shared" si="351"/>
        <v>4440</v>
      </c>
      <c r="BC80" s="473">
        <f t="shared" si="351"/>
        <v>4665</v>
      </c>
      <c r="BD80" s="473">
        <f t="shared" si="351"/>
        <v>4663</v>
      </c>
      <c r="BE80" s="473">
        <f t="shared" si="351"/>
        <v>4360</v>
      </c>
      <c r="BF80" s="473">
        <f t="shared" si="351"/>
        <v>4749</v>
      </c>
      <c r="BG80" s="473">
        <f t="shared" si="351"/>
        <v>4339</v>
      </c>
      <c r="BH80" s="473">
        <f t="shared" si="351"/>
        <v>4574</v>
      </c>
      <c r="BI80" s="473">
        <f t="shared" si="351"/>
        <v>4320</v>
      </c>
      <c r="BJ80" s="474">
        <f t="shared" si="351"/>
        <v>4164</v>
      </c>
      <c r="BK80" s="472">
        <f t="shared" ref="BK80:BP80" si="352">SUM(BK78:BK79)</f>
        <v>4433</v>
      </c>
      <c r="BL80" s="473">
        <f t="shared" si="352"/>
        <v>4278</v>
      </c>
      <c r="BM80" s="473">
        <f t="shared" si="352"/>
        <v>4545</v>
      </c>
      <c r="BN80" s="473">
        <f t="shared" si="352"/>
        <v>4292</v>
      </c>
      <c r="BO80" s="473">
        <f t="shared" si="352"/>
        <v>4516</v>
      </c>
      <c r="BP80" s="473">
        <f t="shared" si="352"/>
        <v>4373</v>
      </c>
      <c r="BQ80" s="473">
        <f t="shared" ref="BQ80:CB80" si="353">SUM(BQ78:BQ79)</f>
        <v>4377</v>
      </c>
      <c r="BR80" s="473">
        <f t="shared" si="353"/>
        <v>4633</v>
      </c>
      <c r="BS80" s="473">
        <f t="shared" si="353"/>
        <v>4109</v>
      </c>
      <c r="BT80" s="473">
        <f t="shared" si="353"/>
        <v>4353</v>
      </c>
      <c r="BU80" s="473">
        <f t="shared" si="353"/>
        <v>4346</v>
      </c>
      <c r="BV80" s="474">
        <f t="shared" si="353"/>
        <v>4323</v>
      </c>
      <c r="BW80" s="472">
        <f t="shared" si="353"/>
        <v>4328</v>
      </c>
      <c r="BX80" s="473">
        <f t="shared" si="353"/>
        <v>4310</v>
      </c>
      <c r="BY80" s="473">
        <f t="shared" si="353"/>
        <v>4293</v>
      </c>
      <c r="BZ80" s="473">
        <f t="shared" si="353"/>
        <v>4288</v>
      </c>
      <c r="CA80" s="473">
        <f t="shared" si="353"/>
        <v>4263</v>
      </c>
      <c r="CB80" s="473">
        <f t="shared" si="353"/>
        <v>4292</v>
      </c>
      <c r="CC80" s="473">
        <f t="shared" ref="CC80:DR80" si="354">SUM(CC78:CC79)</f>
        <v>4175</v>
      </c>
      <c r="CD80" s="473">
        <f t="shared" si="354"/>
        <v>4188</v>
      </c>
      <c r="CE80" s="473">
        <f t="shared" si="354"/>
        <v>4165</v>
      </c>
      <c r="CF80" s="473">
        <f t="shared" si="354"/>
        <v>4166.2</v>
      </c>
      <c r="CG80" s="473">
        <f t="shared" si="354"/>
        <v>4150.17</v>
      </c>
      <c r="CH80" s="473">
        <f t="shared" si="354"/>
        <v>4116.0300000000007</v>
      </c>
      <c r="CI80" s="401">
        <f t="shared" si="354"/>
        <v>4075</v>
      </c>
      <c r="CJ80" s="398">
        <f t="shared" si="354"/>
        <v>4056</v>
      </c>
      <c r="CK80" s="398">
        <f t="shared" si="354"/>
        <v>4049</v>
      </c>
      <c r="CL80" s="398">
        <f t="shared" si="354"/>
        <v>4041</v>
      </c>
      <c r="CM80" s="398">
        <f t="shared" si="354"/>
        <v>3986</v>
      </c>
      <c r="CN80" s="398">
        <f t="shared" si="354"/>
        <v>3810</v>
      </c>
      <c r="CO80" s="398">
        <f t="shared" si="354"/>
        <v>3976</v>
      </c>
      <c r="CP80" s="398">
        <f t="shared" si="354"/>
        <v>3976</v>
      </c>
      <c r="CQ80" s="398">
        <f t="shared" si="354"/>
        <v>3956</v>
      </c>
      <c r="CR80" s="398">
        <f t="shared" si="354"/>
        <v>3954</v>
      </c>
      <c r="CS80" s="398">
        <f t="shared" si="354"/>
        <v>3923</v>
      </c>
      <c r="CT80" s="442">
        <f t="shared" si="354"/>
        <v>3922</v>
      </c>
      <c r="CU80" s="398">
        <f t="shared" si="354"/>
        <v>3674</v>
      </c>
      <c r="CV80" s="398">
        <f t="shared" si="354"/>
        <v>3911</v>
      </c>
      <c r="CW80" s="398">
        <f t="shared" si="354"/>
        <v>3895</v>
      </c>
      <c r="CX80" s="398">
        <f t="shared" si="354"/>
        <v>3893</v>
      </c>
      <c r="CY80" s="398">
        <f t="shared" si="354"/>
        <v>3885</v>
      </c>
      <c r="CZ80" s="398">
        <f t="shared" si="354"/>
        <v>3886</v>
      </c>
      <c r="DA80" s="398">
        <f t="shared" si="354"/>
        <v>3858</v>
      </c>
      <c r="DB80" s="398">
        <f t="shared" si="354"/>
        <v>3734</v>
      </c>
      <c r="DC80" s="398">
        <f t="shared" si="354"/>
        <v>3863</v>
      </c>
      <c r="DD80" s="398">
        <f t="shared" si="354"/>
        <v>3724</v>
      </c>
      <c r="DE80" s="398">
        <f t="shared" si="354"/>
        <v>3698</v>
      </c>
      <c r="DF80" s="442">
        <f t="shared" si="354"/>
        <v>3808</v>
      </c>
      <c r="DG80" s="398">
        <f t="shared" si="354"/>
        <v>3073</v>
      </c>
      <c r="DH80" s="398">
        <f t="shared" si="354"/>
        <v>3815</v>
      </c>
      <c r="DI80" s="398">
        <f t="shared" si="354"/>
        <v>3784</v>
      </c>
      <c r="DJ80" s="398">
        <f t="shared" si="354"/>
        <v>3655</v>
      </c>
      <c r="DK80" s="398">
        <f t="shared" si="354"/>
        <v>3528</v>
      </c>
      <c r="DL80" s="398">
        <f t="shared" si="354"/>
        <v>3784</v>
      </c>
      <c r="DM80" s="398">
        <f t="shared" si="354"/>
        <v>3629</v>
      </c>
      <c r="DN80" s="398">
        <f t="shared" si="354"/>
        <v>3760</v>
      </c>
      <c r="DO80" s="398">
        <f t="shared" si="354"/>
        <v>3611</v>
      </c>
      <c r="DP80" s="398">
        <f t="shared" si="354"/>
        <v>3499</v>
      </c>
      <c r="DQ80" s="498">
        <f t="shared" si="354"/>
        <v>3776</v>
      </c>
      <c r="DR80" s="498">
        <f t="shared" si="354"/>
        <v>3015</v>
      </c>
      <c r="DS80" s="498">
        <f t="shared" ref="DS80:FK80" si="355">SUM(DS78:DS79)</f>
        <v>3431</v>
      </c>
      <c r="DT80" s="498">
        <f t="shared" si="355"/>
        <v>3604</v>
      </c>
      <c r="DU80" s="498">
        <f t="shared" si="355"/>
        <v>3715</v>
      </c>
      <c r="DV80" s="497">
        <f t="shared" si="355"/>
        <v>3718</v>
      </c>
      <c r="DW80" s="497">
        <f t="shared" si="355"/>
        <v>3711</v>
      </c>
      <c r="DX80" s="497">
        <f t="shared" si="355"/>
        <v>3213</v>
      </c>
      <c r="DY80" s="497">
        <f t="shared" si="355"/>
        <v>3692</v>
      </c>
      <c r="DZ80" s="497">
        <f t="shared" si="355"/>
        <v>3694</v>
      </c>
      <c r="EA80" s="497">
        <f t="shared" si="355"/>
        <v>3673</v>
      </c>
      <c r="EB80" s="497">
        <f t="shared" si="355"/>
        <v>3678</v>
      </c>
      <c r="EC80" s="464">
        <f t="shared" si="355"/>
        <v>3670</v>
      </c>
      <c r="ED80" s="497">
        <f t="shared" si="355"/>
        <v>3673</v>
      </c>
      <c r="EE80" s="497">
        <f t="shared" si="355"/>
        <v>3662</v>
      </c>
      <c r="EF80" s="497">
        <f t="shared" si="355"/>
        <v>3645</v>
      </c>
      <c r="EG80" s="497">
        <f t="shared" si="355"/>
        <v>3650</v>
      </c>
      <c r="EH80" s="497">
        <f t="shared" si="355"/>
        <v>3653</v>
      </c>
      <c r="EI80" s="497">
        <f t="shared" si="355"/>
        <v>3633</v>
      </c>
      <c r="EJ80" s="497">
        <f t="shared" si="355"/>
        <v>3626</v>
      </c>
      <c r="EK80" s="497">
        <f t="shared" si="355"/>
        <v>3624</v>
      </c>
      <c r="EL80" s="497">
        <f t="shared" si="355"/>
        <v>3628</v>
      </c>
      <c r="EM80" s="497">
        <f t="shared" si="355"/>
        <v>3622</v>
      </c>
      <c r="EN80" s="497">
        <f t="shared" si="355"/>
        <v>3624</v>
      </c>
      <c r="EO80" s="497">
        <f t="shared" si="355"/>
        <v>3577</v>
      </c>
      <c r="EP80" s="497">
        <f t="shared" si="355"/>
        <v>3577</v>
      </c>
      <c r="EQ80" s="497">
        <f t="shared" si="355"/>
        <v>2906</v>
      </c>
      <c r="ER80" s="497">
        <f t="shared" si="355"/>
        <v>3345</v>
      </c>
      <c r="ES80" s="497">
        <f t="shared" si="355"/>
        <v>3464</v>
      </c>
      <c r="ET80" s="497">
        <f t="shared" si="355"/>
        <v>3588</v>
      </c>
      <c r="EU80" s="497">
        <f t="shared" si="355"/>
        <v>3575</v>
      </c>
      <c r="EV80" s="497">
        <f t="shared" si="355"/>
        <v>3576</v>
      </c>
      <c r="EW80" s="497">
        <f t="shared" si="355"/>
        <v>3564</v>
      </c>
      <c r="EX80" s="497">
        <f t="shared" si="355"/>
        <v>3565</v>
      </c>
      <c r="EY80" s="497">
        <f t="shared" si="355"/>
        <v>3553</v>
      </c>
      <c r="EZ80" s="497">
        <f t="shared" si="355"/>
        <v>3553</v>
      </c>
      <c r="FA80" s="497">
        <f t="shared" si="355"/>
        <v>3552</v>
      </c>
      <c r="FB80" s="497">
        <f t="shared" si="355"/>
        <v>3541</v>
      </c>
      <c r="FC80" s="497">
        <f t="shared" si="355"/>
        <v>3577</v>
      </c>
      <c r="FD80" s="497">
        <f t="shared" si="355"/>
        <v>3545</v>
      </c>
      <c r="FE80" s="497">
        <f t="shared" si="355"/>
        <v>3536</v>
      </c>
      <c r="FF80" s="497">
        <f t="shared" si="355"/>
        <v>3461</v>
      </c>
      <c r="FG80" s="497">
        <f t="shared" si="355"/>
        <v>3530</v>
      </c>
      <c r="FH80" s="497">
        <f t="shared" si="355"/>
        <v>3529</v>
      </c>
      <c r="FI80" s="497">
        <f t="shared" si="355"/>
        <v>3525</v>
      </c>
      <c r="FJ80" s="497">
        <f t="shared" si="355"/>
        <v>3525</v>
      </c>
      <c r="FK80" s="497">
        <f t="shared" si="355"/>
        <v>3521</v>
      </c>
    </row>
    <row r="81" spans="2:167" s="345" customFormat="1" ht="13.5" customHeight="1" x14ac:dyDescent="0.25">
      <c r="B81" s="443" t="s">
        <v>10</v>
      </c>
      <c r="C81" s="475">
        <f t="shared" ref="C81:Q81" si="356">SUM(C78)/C80</f>
        <v>0.96880631359103964</v>
      </c>
      <c r="D81" s="445">
        <f t="shared" si="356"/>
        <v>0.7808558947194626</v>
      </c>
      <c r="E81" s="445">
        <f t="shared" si="356"/>
        <v>0.93249609195055094</v>
      </c>
      <c r="F81" s="445">
        <f t="shared" si="356"/>
        <v>0.95741406430357801</v>
      </c>
      <c r="G81" s="445">
        <f t="shared" si="356"/>
        <v>0.96096865876230386</v>
      </c>
      <c r="H81" s="445">
        <f t="shared" si="356"/>
        <v>0.97898303475369886</v>
      </c>
      <c r="I81" s="445">
        <f t="shared" si="356"/>
        <v>0.84496526044761344</v>
      </c>
      <c r="J81" s="445">
        <f t="shared" si="356"/>
        <v>0.92808414195752709</v>
      </c>
      <c r="K81" s="445">
        <f t="shared" si="356"/>
        <v>0.83796870770190057</v>
      </c>
      <c r="L81" s="445">
        <f t="shared" si="356"/>
        <v>0.91528284842382091</v>
      </c>
      <c r="M81" s="445">
        <f t="shared" si="356"/>
        <v>0.91403331726714054</v>
      </c>
      <c r="N81" s="447">
        <f t="shared" si="356"/>
        <v>0.91333143675143413</v>
      </c>
      <c r="O81" s="475">
        <f t="shared" si="356"/>
        <v>0.90021082220660575</v>
      </c>
      <c r="P81" s="445">
        <f t="shared" si="356"/>
        <v>0.89404990403071016</v>
      </c>
      <c r="Q81" s="445">
        <f t="shared" si="356"/>
        <v>0.88970588235294112</v>
      </c>
      <c r="R81" s="445">
        <f t="shared" ref="R81:W81" si="357">SUM(R78)/R80</f>
        <v>0.89196261682242994</v>
      </c>
      <c r="S81" s="445">
        <f t="shared" si="357"/>
        <v>0.81154786533759637</v>
      </c>
      <c r="T81" s="445">
        <f t="shared" si="357"/>
        <v>0.44987309644670048</v>
      </c>
      <c r="U81" s="445">
        <f t="shared" si="357"/>
        <v>0.80174818672122006</v>
      </c>
      <c r="V81" s="445">
        <f t="shared" si="357"/>
        <v>0.79688390651719554</v>
      </c>
      <c r="W81" s="445">
        <f t="shared" si="357"/>
        <v>0.78880213292706147</v>
      </c>
      <c r="X81" s="445">
        <f t="shared" ref="X81:AC81" si="358">SUM(X78)/X80</f>
        <v>0.78350515463917525</v>
      </c>
      <c r="Y81" s="445">
        <f t="shared" si="358"/>
        <v>0.77469003847798201</v>
      </c>
      <c r="Z81" s="447">
        <f t="shared" si="358"/>
        <v>0.77449097195543604</v>
      </c>
      <c r="AA81" s="475">
        <f t="shared" si="358"/>
        <v>0.72135102533172502</v>
      </c>
      <c r="AB81" s="445">
        <f t="shared" si="358"/>
        <v>0.58310683671335983</v>
      </c>
      <c r="AC81" s="445">
        <f t="shared" si="358"/>
        <v>0.60261512222853897</v>
      </c>
      <c r="AD81" s="445">
        <f t="shared" ref="AD81:AI81" si="359">SUM(AD78)/AD80</f>
        <v>0.58335042034037321</v>
      </c>
      <c r="AE81" s="445">
        <f t="shared" si="359"/>
        <v>0.57325111630873915</v>
      </c>
      <c r="AF81" s="445">
        <f t="shared" si="359"/>
        <v>0.57820000000000005</v>
      </c>
      <c r="AG81" s="445">
        <f t="shared" si="359"/>
        <v>0.56706423938062356</v>
      </c>
      <c r="AH81" s="445">
        <f t="shared" si="359"/>
        <v>0.56692755368252057</v>
      </c>
      <c r="AI81" s="445">
        <f t="shared" si="359"/>
        <v>0.64169941060903735</v>
      </c>
      <c r="AJ81" s="445">
        <f t="shared" ref="AJ81:AO81" si="360">SUM(AJ78)/AJ80</f>
        <v>0.54530130636325325</v>
      </c>
      <c r="AK81" s="445">
        <f t="shared" si="360"/>
        <v>0.53075071131538631</v>
      </c>
      <c r="AL81" s="447">
        <f t="shared" si="360"/>
        <v>0.52981148619026741</v>
      </c>
      <c r="AM81" s="475">
        <f t="shared" si="360"/>
        <v>0.53092454835281611</v>
      </c>
      <c r="AN81" s="445">
        <f t="shared" si="360"/>
        <v>0.51351351351351349</v>
      </c>
      <c r="AO81" s="445">
        <f t="shared" si="360"/>
        <v>0.52869198312236287</v>
      </c>
      <c r="AP81" s="445">
        <f t="shared" ref="AP81:AU81" si="361">SUM(AP78)/AP80</f>
        <v>0.51680210849989017</v>
      </c>
      <c r="AQ81" s="445">
        <f t="shared" si="361"/>
        <v>0.50818222025652371</v>
      </c>
      <c r="AR81" s="445">
        <f t="shared" si="361"/>
        <v>0.57952871870397649</v>
      </c>
      <c r="AS81" s="445">
        <f t="shared" si="361"/>
        <v>0.49490925188136342</v>
      </c>
      <c r="AT81" s="445">
        <f t="shared" si="361"/>
        <v>0.50203086921202278</v>
      </c>
      <c r="AU81" s="445">
        <f t="shared" si="361"/>
        <v>0.48941684665226781</v>
      </c>
      <c r="AV81" s="445">
        <f t="shared" ref="AV81:BJ81" si="362">SUM(AV78)/AV80</f>
        <v>0.48548526863084923</v>
      </c>
      <c r="AW81" s="445">
        <f t="shared" si="362"/>
        <v>0.47459144839937317</v>
      </c>
      <c r="AX81" s="447">
        <f t="shared" si="362"/>
        <v>0.47670250896057348</v>
      </c>
      <c r="AY81" s="475">
        <f t="shared" si="362"/>
        <v>0.47690631808278866</v>
      </c>
      <c r="AZ81" s="445">
        <f t="shared" si="362"/>
        <v>0.46213503649635035</v>
      </c>
      <c r="BA81" s="445">
        <f t="shared" si="362"/>
        <v>0.48163349066283606</v>
      </c>
      <c r="BB81" s="445">
        <f t="shared" si="362"/>
        <v>0.45698198198198198</v>
      </c>
      <c r="BC81" s="445">
        <f t="shared" si="362"/>
        <v>0.46066452304394429</v>
      </c>
      <c r="BD81" s="445">
        <f t="shared" si="362"/>
        <v>0.45357066266352136</v>
      </c>
      <c r="BE81" s="445">
        <f t="shared" si="362"/>
        <v>0.43876146788990827</v>
      </c>
      <c r="BF81" s="445">
        <f t="shared" si="362"/>
        <v>0.44072436302379447</v>
      </c>
      <c r="BG81" s="445">
        <f t="shared" si="362"/>
        <v>0.42083429361604058</v>
      </c>
      <c r="BH81" s="445">
        <f t="shared" si="362"/>
        <v>0.41014429383471795</v>
      </c>
      <c r="BI81" s="445">
        <f t="shared" si="362"/>
        <v>0.3888888888888889</v>
      </c>
      <c r="BJ81" s="447">
        <f t="shared" si="362"/>
        <v>0.38160422670509125</v>
      </c>
      <c r="BK81" s="475">
        <f t="shared" ref="BK81:BP81" si="363">SUM(BK78)/BK80</f>
        <v>0.38574328896909543</v>
      </c>
      <c r="BL81" s="445">
        <f t="shared" si="363"/>
        <v>0.3742402992052361</v>
      </c>
      <c r="BM81" s="445">
        <f t="shared" si="363"/>
        <v>0.37843784378437845</v>
      </c>
      <c r="BN81" s="445">
        <f t="shared" si="363"/>
        <v>0.36416589002795902</v>
      </c>
      <c r="BO81" s="445">
        <f t="shared" si="363"/>
        <v>0.37112488928255094</v>
      </c>
      <c r="BP81" s="445">
        <f t="shared" si="363"/>
        <v>0.3633661102218157</v>
      </c>
      <c r="BQ81" s="445">
        <f t="shared" ref="BQ81:CB81" si="364">SUM(BQ78)/BQ80</f>
        <v>0.3541238291066941</v>
      </c>
      <c r="BR81" s="445">
        <f t="shared" si="364"/>
        <v>0.346859486293978</v>
      </c>
      <c r="BS81" s="445">
        <f t="shared" si="364"/>
        <v>0.33000730104648335</v>
      </c>
      <c r="BT81" s="445">
        <f t="shared" si="364"/>
        <v>0.33057661382954284</v>
      </c>
      <c r="BU81" s="445">
        <f t="shared" si="364"/>
        <v>0.32857800276115967</v>
      </c>
      <c r="BV81" s="447">
        <f t="shared" si="364"/>
        <v>0.32199861207494795</v>
      </c>
      <c r="BW81" s="475">
        <f t="shared" si="364"/>
        <v>0.32047134935304988</v>
      </c>
      <c r="BX81" s="445">
        <f t="shared" si="364"/>
        <v>0.31647331786542926</v>
      </c>
      <c r="BY81" s="445">
        <f t="shared" si="364"/>
        <v>0.31306778476589797</v>
      </c>
      <c r="BZ81" s="445">
        <f t="shared" si="364"/>
        <v>0.30923507462686567</v>
      </c>
      <c r="CA81" s="445">
        <f t="shared" si="364"/>
        <v>0.30612244897959184</v>
      </c>
      <c r="CB81" s="445">
        <f t="shared" si="364"/>
        <v>0.29543336439888163</v>
      </c>
      <c r="CC81" s="445">
        <f t="shared" ref="CC81:DR81" si="365">SUM(CC78)/CC80</f>
        <v>0.29580838323353292</v>
      </c>
      <c r="CD81" s="445">
        <f t="shared" si="365"/>
        <v>0.29154727793696272</v>
      </c>
      <c r="CE81" s="445">
        <f t="shared" si="365"/>
        <v>0.29027611044417767</v>
      </c>
      <c r="CF81" s="445">
        <f t="shared" si="365"/>
        <v>0.28779223273006577</v>
      </c>
      <c r="CG81" s="445">
        <f t="shared" si="365"/>
        <v>0.28408474833561037</v>
      </c>
      <c r="CH81" s="445">
        <f t="shared" si="365"/>
        <v>0.28109610474170493</v>
      </c>
      <c r="CI81" s="407">
        <f t="shared" si="365"/>
        <v>0.28122699386503069</v>
      </c>
      <c r="CJ81" s="405">
        <f t="shared" si="365"/>
        <v>0.28007889546351084</v>
      </c>
      <c r="CK81" s="405">
        <f t="shared" si="365"/>
        <v>0.2793282291923932</v>
      </c>
      <c r="CL81" s="405">
        <f t="shared" si="365"/>
        <v>0.27691165553080921</v>
      </c>
      <c r="CM81" s="405">
        <f t="shared" si="365"/>
        <v>0.2764676367285499</v>
      </c>
      <c r="CN81" s="405">
        <f t="shared" si="365"/>
        <v>0.2874015748031496</v>
      </c>
      <c r="CO81" s="405">
        <f t="shared" si="365"/>
        <v>0.27062374245472837</v>
      </c>
      <c r="CP81" s="405">
        <f t="shared" si="365"/>
        <v>0.26886317907444668</v>
      </c>
      <c r="CQ81" s="405">
        <f t="shared" si="365"/>
        <v>0.26567239635995954</v>
      </c>
      <c r="CR81" s="405">
        <f t="shared" si="365"/>
        <v>0.2627718765806778</v>
      </c>
      <c r="CS81" s="405">
        <f t="shared" si="365"/>
        <v>0.26076981901605911</v>
      </c>
      <c r="CT81" s="406">
        <f t="shared" si="365"/>
        <v>0.25726670066292706</v>
      </c>
      <c r="CU81" s="405">
        <f t="shared" si="365"/>
        <v>0.24469243331518781</v>
      </c>
      <c r="CV81" s="405">
        <f t="shared" si="365"/>
        <v>0.25057530043467147</v>
      </c>
      <c r="CW81" s="405">
        <f t="shared" si="365"/>
        <v>0.24852374839537869</v>
      </c>
      <c r="CX81" s="405">
        <f t="shared" si="365"/>
        <v>0.24608271256100694</v>
      </c>
      <c r="CY81" s="405">
        <f t="shared" si="365"/>
        <v>0.24478764478764478</v>
      </c>
      <c r="CZ81" s="405">
        <f t="shared" si="365"/>
        <v>0.2444673185795162</v>
      </c>
      <c r="DA81" s="405">
        <f t="shared" si="365"/>
        <v>0.23872472783825816</v>
      </c>
      <c r="DB81" s="405">
        <f t="shared" si="365"/>
        <v>0.23031601499732191</v>
      </c>
      <c r="DC81" s="405">
        <f t="shared" si="365"/>
        <v>0.23505047890240746</v>
      </c>
      <c r="DD81" s="405">
        <f t="shared" si="365"/>
        <v>0.22798066595059077</v>
      </c>
      <c r="DE81" s="405">
        <f t="shared" si="365"/>
        <v>0.22471606273661437</v>
      </c>
      <c r="DF81" s="406">
        <f t="shared" si="365"/>
        <v>0.22741596638655462</v>
      </c>
      <c r="DG81" s="405">
        <f t="shared" si="365"/>
        <v>0.24894240156199154</v>
      </c>
      <c r="DH81" s="405">
        <f t="shared" si="365"/>
        <v>0.22018348623853212</v>
      </c>
      <c r="DI81" s="405">
        <f t="shared" si="365"/>
        <v>0.22013742071881606</v>
      </c>
      <c r="DJ81" s="405">
        <f t="shared" si="365"/>
        <v>0.21258549931600548</v>
      </c>
      <c r="DK81" s="405">
        <f t="shared" si="365"/>
        <v>0.20578231292517007</v>
      </c>
      <c r="DL81" s="405">
        <f t="shared" si="365"/>
        <v>0.21273784355179703</v>
      </c>
      <c r="DM81" s="405">
        <f t="shared" si="365"/>
        <v>0.20584182970515294</v>
      </c>
      <c r="DN81" s="405">
        <f t="shared" si="365"/>
        <v>0.20824468085106382</v>
      </c>
      <c r="DO81" s="405">
        <f t="shared" si="365"/>
        <v>0.20409858764885072</v>
      </c>
      <c r="DP81" s="405">
        <f t="shared" si="365"/>
        <v>0.20434409831380396</v>
      </c>
      <c r="DQ81" s="490">
        <f t="shared" si="365"/>
        <v>0.19888771186440679</v>
      </c>
      <c r="DR81" s="490">
        <f t="shared" si="365"/>
        <v>0.22155887230514096</v>
      </c>
      <c r="DS81" s="490">
        <f t="shared" ref="DS81:FH81" si="366">SUM(DS78)/DS80</f>
        <v>0.1877003788982804</v>
      </c>
      <c r="DT81" s="490">
        <f t="shared" si="366"/>
        <v>0.19422863485016648</v>
      </c>
      <c r="DU81" s="490">
        <f t="shared" si="366"/>
        <v>0.19488559892328397</v>
      </c>
      <c r="DV81" s="491">
        <f t="shared" si="366"/>
        <v>0.19472834857450241</v>
      </c>
      <c r="DW81" s="491">
        <f t="shared" si="366"/>
        <v>0.19105362436001078</v>
      </c>
      <c r="DX81" s="491">
        <f t="shared" si="366"/>
        <v>0.21910986616868969</v>
      </c>
      <c r="DY81" s="491">
        <f t="shared" si="366"/>
        <v>0.18905742145178764</v>
      </c>
      <c r="DZ81" s="491">
        <f t="shared" si="366"/>
        <v>0.1857065511640498</v>
      </c>
      <c r="EA81" s="491">
        <f t="shared" si="366"/>
        <v>0.18322896814592976</v>
      </c>
      <c r="EB81" s="491">
        <f t="shared" si="366"/>
        <v>0.18134855899945623</v>
      </c>
      <c r="EC81" s="408">
        <f t="shared" si="366"/>
        <v>0.17983651226158037</v>
      </c>
      <c r="ED81" s="491">
        <f t="shared" si="366"/>
        <v>0.17832834195480535</v>
      </c>
      <c r="EE81" s="491">
        <f t="shared" si="366"/>
        <v>0.1766794101583834</v>
      </c>
      <c r="EF81" s="491">
        <f t="shared" si="366"/>
        <v>0.17393689986282579</v>
      </c>
      <c r="EG81" s="491">
        <f t="shared" si="366"/>
        <v>0.17150684931506849</v>
      </c>
      <c r="EH81" s="491">
        <f t="shared" si="366"/>
        <v>0.16862852450041063</v>
      </c>
      <c r="EI81" s="491">
        <f t="shared" si="366"/>
        <v>0.16790531241398293</v>
      </c>
      <c r="EJ81" s="491">
        <f t="shared" si="366"/>
        <v>0.16657473800330944</v>
      </c>
      <c r="EK81" s="491">
        <f t="shared" si="366"/>
        <v>0.16335540838852097</v>
      </c>
      <c r="EL81" s="491">
        <f t="shared" si="366"/>
        <v>0.16400220507166482</v>
      </c>
      <c r="EM81" s="491">
        <f t="shared" si="366"/>
        <v>0.15985643290999449</v>
      </c>
      <c r="EN81" s="491">
        <f t="shared" si="366"/>
        <v>0.15728476821192053</v>
      </c>
      <c r="EO81" s="491">
        <f t="shared" si="366"/>
        <v>0.15851272015655576</v>
      </c>
      <c r="EP81" s="491">
        <f t="shared" si="366"/>
        <v>0.15599664523343584</v>
      </c>
      <c r="EQ81" s="491">
        <f t="shared" si="366"/>
        <v>0.18031658637302134</v>
      </c>
      <c r="ER81" s="491">
        <f t="shared" si="366"/>
        <v>0.15994020926756353</v>
      </c>
      <c r="ES81" s="491">
        <f t="shared" si="366"/>
        <v>0.14838337182448036</v>
      </c>
      <c r="ET81" s="491">
        <f t="shared" si="366"/>
        <v>0.14938684503901895</v>
      </c>
      <c r="EU81" s="491">
        <f t="shared" si="366"/>
        <v>0.14909090909090908</v>
      </c>
      <c r="EV81" s="491">
        <f t="shared" si="366"/>
        <v>0.14876957494407159</v>
      </c>
      <c r="EW81" s="491">
        <f t="shared" si="366"/>
        <v>0.1473063973063973</v>
      </c>
      <c r="EX81" s="491">
        <f t="shared" si="366"/>
        <v>0.1458625525946704</v>
      </c>
      <c r="EY81" s="491">
        <f t="shared" si="366"/>
        <v>0.14522938361947649</v>
      </c>
      <c r="EZ81" s="491">
        <f t="shared" si="366"/>
        <v>0.1446664790318041</v>
      </c>
      <c r="FA81" s="491">
        <f t="shared" si="366"/>
        <v>0.14414414414414414</v>
      </c>
      <c r="FB81" s="491">
        <f t="shared" si="366"/>
        <v>0.14261508048573848</v>
      </c>
      <c r="FC81" s="491">
        <f t="shared" si="366"/>
        <v>0.1406206318143696</v>
      </c>
      <c r="FD81" s="491">
        <f t="shared" si="366"/>
        <v>0.14217207334273624</v>
      </c>
      <c r="FE81" s="491">
        <f t="shared" si="366"/>
        <v>0.13970588235294118</v>
      </c>
      <c r="FF81" s="491">
        <f t="shared" si="366"/>
        <v>0.14186651256862179</v>
      </c>
      <c r="FG81" s="491">
        <f t="shared" si="366"/>
        <v>0.13824362606232293</v>
      </c>
      <c r="FH81" s="491">
        <f t="shared" si="366"/>
        <v>0.13714933408897706</v>
      </c>
      <c r="FI81" s="491">
        <f t="shared" ref="FI81:FK81" si="367">SUM(FI78)/FI80</f>
        <v>0.13617021276595745</v>
      </c>
      <c r="FJ81" s="491">
        <f t="shared" si="367"/>
        <v>0.13446808510638297</v>
      </c>
      <c r="FK81" s="491">
        <f t="shared" si="367"/>
        <v>0.13291678500426016</v>
      </c>
    </row>
    <row r="82" spans="2:167" s="345" customFormat="1" ht="13.5" customHeight="1" thickBot="1" x14ac:dyDescent="0.3">
      <c r="B82" s="443" t="s">
        <v>11</v>
      </c>
      <c r="C82" s="475">
        <f t="shared" ref="C82:Q82" si="368">SUM(C79/C80)</f>
        <v>3.119368640896027E-2</v>
      </c>
      <c r="D82" s="445">
        <f t="shared" si="368"/>
        <v>0.21914410528053749</v>
      </c>
      <c r="E82" s="445">
        <f t="shared" si="368"/>
        <v>6.7503908049449085E-2</v>
      </c>
      <c r="F82" s="445">
        <f t="shared" si="368"/>
        <v>4.2585935696421974E-2</v>
      </c>
      <c r="G82" s="445">
        <f t="shared" si="368"/>
        <v>3.9031341237696228E-2</v>
      </c>
      <c r="H82" s="445">
        <f t="shared" si="368"/>
        <v>2.1016965246301009E-2</v>
      </c>
      <c r="I82" s="445">
        <f t="shared" si="368"/>
        <v>0.15503473955238664</v>
      </c>
      <c r="J82" s="445">
        <f t="shared" si="368"/>
        <v>7.1915858042472844E-2</v>
      </c>
      <c r="K82" s="445">
        <f t="shared" si="368"/>
        <v>0.16203129229809946</v>
      </c>
      <c r="L82" s="445">
        <f t="shared" si="368"/>
        <v>8.4717151576179039E-2</v>
      </c>
      <c r="M82" s="445">
        <f t="shared" si="368"/>
        <v>8.5966682732859373E-2</v>
      </c>
      <c r="N82" s="447">
        <f t="shared" si="368"/>
        <v>8.6668563248565894E-2</v>
      </c>
      <c r="O82" s="475">
        <f t="shared" si="368"/>
        <v>9.9789177793394232E-2</v>
      </c>
      <c r="P82" s="445">
        <f t="shared" si="368"/>
        <v>0.10595009596928982</v>
      </c>
      <c r="Q82" s="445">
        <f t="shared" si="368"/>
        <v>0.11029411764705882</v>
      </c>
      <c r="R82" s="445">
        <f t="shared" ref="R82:W82" si="369">SUM(R79/R80)</f>
        <v>0.1080373831775701</v>
      </c>
      <c r="S82" s="445">
        <f t="shared" si="369"/>
        <v>0.1884521346624036</v>
      </c>
      <c r="T82" s="445">
        <f t="shared" si="369"/>
        <v>0.55012690355329952</v>
      </c>
      <c r="U82" s="445">
        <f t="shared" si="369"/>
        <v>0.19825181327878</v>
      </c>
      <c r="V82" s="445">
        <f t="shared" si="369"/>
        <v>0.20311609348280449</v>
      </c>
      <c r="W82" s="445">
        <f t="shared" si="369"/>
        <v>0.2111978670729385</v>
      </c>
      <c r="X82" s="445">
        <f t="shared" ref="X82:AC82" si="370">SUM(X79/X80)</f>
        <v>0.21649484536082475</v>
      </c>
      <c r="Y82" s="445">
        <f t="shared" si="370"/>
        <v>0.22530996152201796</v>
      </c>
      <c r="Z82" s="447">
        <f t="shared" si="370"/>
        <v>0.22550902804456396</v>
      </c>
      <c r="AA82" s="475">
        <f t="shared" si="370"/>
        <v>0.27864897466827504</v>
      </c>
      <c r="AB82" s="445">
        <f t="shared" si="370"/>
        <v>0.41689316328664017</v>
      </c>
      <c r="AC82" s="445">
        <f t="shared" si="370"/>
        <v>0.39738487777146103</v>
      </c>
      <c r="AD82" s="445">
        <f t="shared" ref="AD82:AI82" si="371">SUM(AD79/AD80)</f>
        <v>0.41664957965962685</v>
      </c>
      <c r="AE82" s="445">
        <f t="shared" si="371"/>
        <v>0.42674888369126091</v>
      </c>
      <c r="AF82" s="445">
        <f t="shared" si="371"/>
        <v>0.42180000000000001</v>
      </c>
      <c r="AG82" s="445">
        <f t="shared" si="371"/>
        <v>0.43293576061937644</v>
      </c>
      <c r="AH82" s="445">
        <f t="shared" si="371"/>
        <v>0.43307244631747943</v>
      </c>
      <c r="AI82" s="445">
        <f t="shared" si="371"/>
        <v>0.35830058939096265</v>
      </c>
      <c r="AJ82" s="445">
        <f t="shared" ref="AJ82:AO82" si="372">SUM(AJ79/AJ80)</f>
        <v>0.45469869363674675</v>
      </c>
      <c r="AK82" s="445">
        <f t="shared" si="372"/>
        <v>0.46924928868461369</v>
      </c>
      <c r="AL82" s="447">
        <f t="shared" si="372"/>
        <v>0.47018851380973259</v>
      </c>
      <c r="AM82" s="475">
        <f t="shared" si="372"/>
        <v>0.46907545164718384</v>
      </c>
      <c r="AN82" s="445">
        <f t="shared" si="372"/>
        <v>0.48648648648648651</v>
      </c>
      <c r="AO82" s="445">
        <f t="shared" si="372"/>
        <v>0.47130801687763713</v>
      </c>
      <c r="AP82" s="445">
        <f t="shared" ref="AP82:AU82" si="373">SUM(AP79/AP80)</f>
        <v>0.48319789150010983</v>
      </c>
      <c r="AQ82" s="445">
        <f t="shared" si="373"/>
        <v>0.49181777974347635</v>
      </c>
      <c r="AR82" s="445">
        <f t="shared" si="373"/>
        <v>0.42047128129602357</v>
      </c>
      <c r="AS82" s="445">
        <f t="shared" si="373"/>
        <v>0.50509074811863652</v>
      </c>
      <c r="AT82" s="445">
        <f t="shared" si="373"/>
        <v>0.49796913078797728</v>
      </c>
      <c r="AU82" s="445">
        <f t="shared" si="373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374">SUM(AY79/AY80)</f>
        <v>0.52309368191721128</v>
      </c>
      <c r="AZ82" s="445">
        <f t="shared" si="374"/>
        <v>0.53786496350364965</v>
      </c>
      <c r="BA82" s="445">
        <f t="shared" si="374"/>
        <v>0.51836650933716399</v>
      </c>
      <c r="BB82" s="445">
        <f t="shared" si="374"/>
        <v>0.54301801801801797</v>
      </c>
      <c r="BC82" s="445">
        <f t="shared" si="374"/>
        <v>0.53933547695605577</v>
      </c>
      <c r="BD82" s="445">
        <f t="shared" si="374"/>
        <v>0.54642933733647869</v>
      </c>
      <c r="BE82" s="445">
        <f t="shared" si="374"/>
        <v>0.56123853211009178</v>
      </c>
      <c r="BF82" s="445">
        <f t="shared" si="374"/>
        <v>0.55927563697620553</v>
      </c>
      <c r="BG82" s="445">
        <f t="shared" si="374"/>
        <v>0.57916570638395948</v>
      </c>
      <c r="BH82" s="445">
        <f t="shared" ref="BH82:BM82" si="375">SUM(BH79/BH80)</f>
        <v>0.58985570616528205</v>
      </c>
      <c r="BI82" s="445">
        <f t="shared" si="375"/>
        <v>0.61111111111111116</v>
      </c>
      <c r="BJ82" s="447">
        <f t="shared" si="375"/>
        <v>0.61839577329490869</v>
      </c>
      <c r="BK82" s="475">
        <f t="shared" si="375"/>
        <v>0.61425671103090462</v>
      </c>
      <c r="BL82" s="445">
        <f t="shared" si="375"/>
        <v>0.62575970079476395</v>
      </c>
      <c r="BM82" s="445">
        <f t="shared" si="375"/>
        <v>0.62156215621562161</v>
      </c>
      <c r="BN82" s="445">
        <f t="shared" ref="BN82:BS82" si="376">SUM(BN79/BN80)</f>
        <v>0.63583410997204104</v>
      </c>
      <c r="BO82" s="445">
        <f t="shared" si="376"/>
        <v>0.62887511071744906</v>
      </c>
      <c r="BP82" s="445">
        <f t="shared" si="376"/>
        <v>0.63663388977818436</v>
      </c>
      <c r="BQ82" s="445">
        <f t="shared" si="376"/>
        <v>0.64587617089330596</v>
      </c>
      <c r="BR82" s="445">
        <f t="shared" si="376"/>
        <v>0.653140513706022</v>
      </c>
      <c r="BS82" s="445">
        <f t="shared" si="376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377">SUM(BW79/BW80)</f>
        <v>0.67952865064695012</v>
      </c>
      <c r="BX82" s="445">
        <f t="shared" si="377"/>
        <v>0.6835266821345708</v>
      </c>
      <c r="BY82" s="445">
        <f t="shared" si="377"/>
        <v>0.68693221523410197</v>
      </c>
      <c r="BZ82" s="445">
        <f t="shared" si="377"/>
        <v>0.69076492537313428</v>
      </c>
      <c r="CA82" s="445">
        <f t="shared" si="377"/>
        <v>0.69387755102040816</v>
      </c>
      <c r="CB82" s="445">
        <f t="shared" si="377"/>
        <v>0.70456663560111832</v>
      </c>
      <c r="CC82" s="445">
        <f t="shared" ref="CC82:DR82" si="378">SUM(CC79/CC80)</f>
        <v>0.70419161676646702</v>
      </c>
      <c r="CD82" s="445">
        <f t="shared" si="378"/>
        <v>0.70845272206303722</v>
      </c>
      <c r="CE82" s="445">
        <f t="shared" si="378"/>
        <v>0.70972388955582233</v>
      </c>
      <c r="CF82" s="445">
        <f t="shared" si="378"/>
        <v>0.71220776726993418</v>
      </c>
      <c r="CG82" s="445">
        <f t="shared" si="378"/>
        <v>0.71591525166438963</v>
      </c>
      <c r="CH82" s="445">
        <f t="shared" si="378"/>
        <v>0.7189038952582949</v>
      </c>
      <c r="CI82" s="414">
        <f t="shared" si="378"/>
        <v>0.71877300613496931</v>
      </c>
      <c r="CJ82" s="412">
        <f t="shared" si="378"/>
        <v>0.71992110453648916</v>
      </c>
      <c r="CK82" s="412">
        <f t="shared" si="378"/>
        <v>0.7206717708076068</v>
      </c>
      <c r="CL82" s="412">
        <f t="shared" si="378"/>
        <v>0.72308834446919079</v>
      </c>
      <c r="CM82" s="412">
        <f t="shared" si="378"/>
        <v>0.7235323632714501</v>
      </c>
      <c r="CN82" s="412">
        <f t="shared" si="378"/>
        <v>0.71259842519685035</v>
      </c>
      <c r="CO82" s="412">
        <f t="shared" si="378"/>
        <v>0.72937625754527158</v>
      </c>
      <c r="CP82" s="412">
        <f t="shared" si="378"/>
        <v>0.73113682092555332</v>
      </c>
      <c r="CQ82" s="412">
        <f t="shared" si="378"/>
        <v>0.73432760364004046</v>
      </c>
      <c r="CR82" s="412">
        <f t="shared" si="378"/>
        <v>0.7372281234193222</v>
      </c>
      <c r="CS82" s="412">
        <f t="shared" si="378"/>
        <v>0.73923018098394089</v>
      </c>
      <c r="CT82" s="413">
        <f t="shared" si="378"/>
        <v>0.74273329933707288</v>
      </c>
      <c r="CU82" s="412">
        <f t="shared" si="378"/>
        <v>0.75530756668481225</v>
      </c>
      <c r="CV82" s="412">
        <f t="shared" si="378"/>
        <v>0.74942469956532853</v>
      </c>
      <c r="CW82" s="412">
        <f t="shared" si="378"/>
        <v>0.75147625160462128</v>
      </c>
      <c r="CX82" s="412">
        <f t="shared" si="378"/>
        <v>0.75391728743899311</v>
      </c>
      <c r="CY82" s="412">
        <f t="shared" si="378"/>
        <v>0.75521235521235519</v>
      </c>
      <c r="CZ82" s="412">
        <f t="shared" si="378"/>
        <v>0.7555326814204838</v>
      </c>
      <c r="DA82" s="412">
        <f t="shared" si="378"/>
        <v>0.76127527216174184</v>
      </c>
      <c r="DB82" s="412">
        <f t="shared" si="378"/>
        <v>0.76968398500267809</v>
      </c>
      <c r="DC82" s="412">
        <f t="shared" si="378"/>
        <v>0.76494952109759251</v>
      </c>
      <c r="DD82" s="412">
        <f t="shared" si="378"/>
        <v>0.77201933404940926</v>
      </c>
      <c r="DE82" s="412">
        <f t="shared" si="378"/>
        <v>0.77528393726338563</v>
      </c>
      <c r="DF82" s="413">
        <f t="shared" si="378"/>
        <v>0.77258403361344541</v>
      </c>
      <c r="DG82" s="412">
        <f t="shared" si="378"/>
        <v>0.75105759843800846</v>
      </c>
      <c r="DH82" s="412">
        <f t="shared" si="378"/>
        <v>0.77981651376146788</v>
      </c>
      <c r="DI82" s="412">
        <f t="shared" si="378"/>
        <v>0.77986257928118397</v>
      </c>
      <c r="DJ82" s="412">
        <f t="shared" si="378"/>
        <v>0.78741450068399454</v>
      </c>
      <c r="DK82" s="412">
        <f t="shared" si="378"/>
        <v>0.79421768707482998</v>
      </c>
      <c r="DL82" s="412">
        <f t="shared" si="378"/>
        <v>0.78726215644820297</v>
      </c>
      <c r="DM82" s="412">
        <f t="shared" si="378"/>
        <v>0.79415817029484703</v>
      </c>
      <c r="DN82" s="412">
        <f t="shared" si="378"/>
        <v>0.79175531914893615</v>
      </c>
      <c r="DO82" s="412">
        <f t="shared" si="378"/>
        <v>0.79590141235114931</v>
      </c>
      <c r="DP82" s="412">
        <f t="shared" si="378"/>
        <v>0.79565590168619604</v>
      </c>
      <c r="DQ82" s="492">
        <f t="shared" si="378"/>
        <v>0.80111228813559321</v>
      </c>
      <c r="DR82" s="492">
        <f t="shared" si="378"/>
        <v>0.77844112769485907</v>
      </c>
      <c r="DS82" s="492">
        <f t="shared" ref="DS82:FH82" si="379">SUM(DS79/DS80)</f>
        <v>0.8122996211017196</v>
      </c>
      <c r="DT82" s="492">
        <f t="shared" si="379"/>
        <v>0.8057713651498335</v>
      </c>
      <c r="DU82" s="492">
        <f t="shared" si="379"/>
        <v>0.80511440107671606</v>
      </c>
      <c r="DV82" s="493">
        <f t="shared" si="379"/>
        <v>0.80527165142549761</v>
      </c>
      <c r="DW82" s="493">
        <f t="shared" si="379"/>
        <v>0.80894637563998917</v>
      </c>
      <c r="DX82" s="493">
        <f t="shared" si="379"/>
        <v>0.78089013383131034</v>
      </c>
      <c r="DY82" s="493">
        <f t="shared" si="379"/>
        <v>0.81094257854821239</v>
      </c>
      <c r="DZ82" s="493">
        <f t="shared" si="379"/>
        <v>0.81429344883595023</v>
      </c>
      <c r="EA82" s="493">
        <f t="shared" si="379"/>
        <v>0.8167710318540703</v>
      </c>
      <c r="EB82" s="493">
        <f t="shared" si="379"/>
        <v>0.81865144100054377</v>
      </c>
      <c r="EC82" s="415">
        <f t="shared" si="379"/>
        <v>0.82016348773841963</v>
      </c>
      <c r="ED82" s="493">
        <f t="shared" si="379"/>
        <v>0.82167165804519471</v>
      </c>
      <c r="EE82" s="493">
        <f t="shared" si="379"/>
        <v>0.8233205898416166</v>
      </c>
      <c r="EF82" s="493">
        <f t="shared" si="379"/>
        <v>0.82606310013717421</v>
      </c>
      <c r="EG82" s="493">
        <f t="shared" si="379"/>
        <v>0.82849315068493146</v>
      </c>
      <c r="EH82" s="493">
        <f t="shared" si="379"/>
        <v>0.83137147549958934</v>
      </c>
      <c r="EI82" s="493">
        <f t="shared" si="379"/>
        <v>0.83209468758601701</v>
      </c>
      <c r="EJ82" s="493">
        <f t="shared" si="379"/>
        <v>0.83342526199669054</v>
      </c>
      <c r="EK82" s="493">
        <f t="shared" si="379"/>
        <v>0.83664459161147908</v>
      </c>
      <c r="EL82" s="493">
        <f t="shared" si="379"/>
        <v>0.83599779492833515</v>
      </c>
      <c r="EM82" s="493">
        <f t="shared" si="379"/>
        <v>0.84014356709000548</v>
      </c>
      <c r="EN82" s="493">
        <f t="shared" si="379"/>
        <v>0.8427152317880795</v>
      </c>
      <c r="EO82" s="493">
        <f t="shared" si="379"/>
        <v>0.84148727984344418</v>
      </c>
      <c r="EP82" s="493">
        <f t="shared" si="379"/>
        <v>0.84400335476656418</v>
      </c>
      <c r="EQ82" s="493">
        <f t="shared" si="379"/>
        <v>0.81968341362697872</v>
      </c>
      <c r="ER82" s="493">
        <f t="shared" si="379"/>
        <v>0.84005979073243642</v>
      </c>
      <c r="ES82" s="493">
        <f t="shared" si="379"/>
        <v>0.85161662817551964</v>
      </c>
      <c r="ET82" s="493">
        <f t="shared" si="379"/>
        <v>0.850613154960981</v>
      </c>
      <c r="EU82" s="493">
        <f t="shared" si="379"/>
        <v>0.85090909090909095</v>
      </c>
      <c r="EV82" s="493">
        <f t="shared" si="379"/>
        <v>0.85123042505592839</v>
      </c>
      <c r="EW82" s="493">
        <f t="shared" si="379"/>
        <v>0.85269360269360273</v>
      </c>
      <c r="EX82" s="493">
        <f t="shared" si="379"/>
        <v>0.8541374474053296</v>
      </c>
      <c r="EY82" s="493">
        <f t="shared" si="379"/>
        <v>0.85477061638052354</v>
      </c>
      <c r="EZ82" s="493">
        <f t="shared" si="379"/>
        <v>0.85533352096819593</v>
      </c>
      <c r="FA82" s="493">
        <f t="shared" si="379"/>
        <v>0.85585585585585588</v>
      </c>
      <c r="FB82" s="493">
        <f t="shared" si="379"/>
        <v>0.85738491951426155</v>
      </c>
      <c r="FC82" s="493">
        <f t="shared" si="379"/>
        <v>0.85937936818563043</v>
      </c>
      <c r="FD82" s="493">
        <f t="shared" si="379"/>
        <v>0.85782792665726371</v>
      </c>
      <c r="FE82" s="493">
        <f t="shared" si="379"/>
        <v>0.86029411764705888</v>
      </c>
      <c r="FF82" s="493">
        <f t="shared" si="379"/>
        <v>0.85813348743137818</v>
      </c>
      <c r="FG82" s="493">
        <f t="shared" si="379"/>
        <v>0.86175637393767701</v>
      </c>
      <c r="FH82" s="493">
        <f t="shared" si="379"/>
        <v>0.862850665911023</v>
      </c>
      <c r="FI82" s="493">
        <f t="shared" ref="FI82:FK82" si="380">SUM(FI79/FI80)</f>
        <v>0.86382978723404258</v>
      </c>
      <c r="FJ82" s="493">
        <f t="shared" si="380"/>
        <v>0.86553191489361703</v>
      </c>
      <c r="FK82" s="493">
        <f t="shared" si="380"/>
        <v>0.86708321499573981</v>
      </c>
    </row>
    <row r="83" spans="2:167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67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67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381">SUM(D51,D61,D71,D78)</f>
        <v>254424.45499999999</v>
      </c>
      <c r="E85" s="16">
        <f t="shared" si="381"/>
        <v>276287.54700000002</v>
      </c>
      <c r="F85" s="16">
        <f t="shared" si="381"/>
        <v>266041.473</v>
      </c>
      <c r="G85" s="16">
        <f t="shared" si="381"/>
        <v>250672.133</v>
      </c>
      <c r="H85" s="16">
        <f t="shared" si="381"/>
        <v>238515.79699999999</v>
      </c>
      <c r="I85" s="16">
        <f t="shared" si="381"/>
        <v>308601.81</v>
      </c>
      <c r="J85" s="16">
        <f t="shared" si="381"/>
        <v>326963.83100000006</v>
      </c>
      <c r="K85" s="16">
        <f t="shared" si="381"/>
        <v>324911.98600000003</v>
      </c>
      <c r="L85" s="16">
        <f t="shared" si="381"/>
        <v>239565.86699999994</v>
      </c>
      <c r="M85" s="16">
        <f t="shared" si="381"/>
        <v>184408.63200000001</v>
      </c>
      <c r="N85" s="21">
        <f t="shared" si="381"/>
        <v>235543.454</v>
      </c>
      <c r="O85" s="121">
        <f t="shared" ref="O85:Q86" si="382">O78+O71+O61+O51</f>
        <v>255305</v>
      </c>
      <c r="P85" s="16">
        <f t="shared" si="382"/>
        <v>199358</v>
      </c>
      <c r="Q85" s="16">
        <f t="shared" si="382"/>
        <v>196479</v>
      </c>
      <c r="R85" s="16">
        <f t="shared" ref="R85:T86" si="383">R78+R71+R61+R51</f>
        <v>174324</v>
      </c>
      <c r="S85" s="16">
        <f t="shared" si="383"/>
        <v>209407</v>
      </c>
      <c r="T85" s="16">
        <f t="shared" si="383"/>
        <v>235895</v>
      </c>
      <c r="U85" s="16">
        <f t="shared" ref="U85:W86" si="384">U51+U61+U71+U78</f>
        <v>269529</v>
      </c>
      <c r="V85" s="16">
        <f t="shared" si="384"/>
        <v>276561</v>
      </c>
      <c r="W85" s="16">
        <f t="shared" si="384"/>
        <v>232382</v>
      </c>
      <c r="X85" s="16">
        <f t="shared" ref="X85:Z86" si="385">X51+X61+X71+X78</f>
        <v>175178</v>
      </c>
      <c r="Y85" s="16">
        <f t="shared" si="385"/>
        <v>125879</v>
      </c>
      <c r="Z85" s="21">
        <f t="shared" si="385"/>
        <v>172873</v>
      </c>
      <c r="AA85" s="121">
        <f t="shared" ref="AA85:AC86" si="386">AA51+AA61+AA71+AA78</f>
        <v>187998</v>
      </c>
      <c r="AB85" s="16">
        <f t="shared" si="386"/>
        <v>156464</v>
      </c>
      <c r="AC85" s="16">
        <f t="shared" si="386"/>
        <v>158008</v>
      </c>
      <c r="AD85" s="16">
        <f t="shared" ref="AD85:AF86" si="387">AD51+AD61+AD71+AD78</f>
        <v>129878</v>
      </c>
      <c r="AE85" s="16">
        <f t="shared" si="387"/>
        <v>126485</v>
      </c>
      <c r="AF85" s="16">
        <f t="shared" si="387"/>
        <v>186797</v>
      </c>
      <c r="AG85" s="16">
        <f t="shared" ref="AG85:AI86" si="388">AG51+AG61+AG71+AG78</f>
        <v>191052</v>
      </c>
      <c r="AH85" s="16">
        <f t="shared" si="388"/>
        <v>188989</v>
      </c>
      <c r="AI85" s="16">
        <f t="shared" si="388"/>
        <v>158399</v>
      </c>
      <c r="AJ85" s="16">
        <f t="shared" ref="AJ85:AL86" si="389">AJ51+AJ61+AJ71+AJ78</f>
        <v>124147</v>
      </c>
      <c r="AK85" s="16">
        <f t="shared" si="389"/>
        <v>103201</v>
      </c>
      <c r="AL85" s="21">
        <f t="shared" si="389"/>
        <v>126683</v>
      </c>
      <c r="AM85" s="121">
        <f t="shared" ref="AM85:AO86" si="390">AM51+AM61+AM71+AM78</f>
        <v>153829</v>
      </c>
      <c r="AN85" s="16">
        <f t="shared" si="390"/>
        <v>116122</v>
      </c>
      <c r="AO85" s="16">
        <f t="shared" si="390"/>
        <v>110596</v>
      </c>
      <c r="AP85" s="16">
        <f t="shared" ref="AP85:AR86" si="391">AP51+AP61+AP71+AP78</f>
        <v>94203</v>
      </c>
      <c r="AQ85" s="16">
        <f t="shared" si="391"/>
        <v>98289</v>
      </c>
      <c r="AR85" s="16">
        <f t="shared" si="391"/>
        <v>136544</v>
      </c>
      <c r="AS85" s="16">
        <f t="shared" ref="AS85:AU86" si="392">AS51+AS61+AS71+AS78</f>
        <v>162421</v>
      </c>
      <c r="AT85" s="16">
        <f t="shared" si="392"/>
        <v>162879</v>
      </c>
      <c r="AU85" s="16">
        <f t="shared" si="392"/>
        <v>145510</v>
      </c>
      <c r="AV85" s="16">
        <f t="shared" ref="AV85:BG86" si="393">AV51+AV61+AV71+AV78</f>
        <v>118123</v>
      </c>
      <c r="AW85" s="16">
        <f t="shared" si="393"/>
        <v>88782</v>
      </c>
      <c r="AX85" s="21">
        <f t="shared" si="393"/>
        <v>111970</v>
      </c>
      <c r="AY85" s="121">
        <f t="shared" si="393"/>
        <v>122984</v>
      </c>
      <c r="AZ85" s="16">
        <f t="shared" si="393"/>
        <v>93184</v>
      </c>
      <c r="BA85" s="16">
        <f t="shared" si="393"/>
        <v>100442</v>
      </c>
      <c r="BB85" s="16">
        <f t="shared" si="393"/>
        <v>77618</v>
      </c>
      <c r="BC85" s="16">
        <f t="shared" si="393"/>
        <v>98179</v>
      </c>
      <c r="BD85" s="16">
        <f t="shared" si="393"/>
        <v>133778</v>
      </c>
      <c r="BE85" s="16">
        <f t="shared" si="393"/>
        <v>125380</v>
      </c>
      <c r="BF85" s="16">
        <f t="shared" si="393"/>
        <v>150662</v>
      </c>
      <c r="BG85" s="16">
        <f t="shared" si="393"/>
        <v>116069</v>
      </c>
      <c r="BH85" s="16">
        <f t="shared" ref="BH85:BM86" si="394">BH51+BH61+BH71+BH78</f>
        <v>84320</v>
      </c>
      <c r="BI85" s="16">
        <f t="shared" si="394"/>
        <v>63576</v>
      </c>
      <c r="BJ85" s="21">
        <f t="shared" si="394"/>
        <v>75872</v>
      </c>
      <c r="BK85" s="121">
        <f t="shared" si="394"/>
        <v>104129</v>
      </c>
      <c r="BL85" s="16">
        <f t="shared" si="394"/>
        <v>92069</v>
      </c>
      <c r="BM85" s="16">
        <f t="shared" si="394"/>
        <v>75546</v>
      </c>
      <c r="BN85" s="16">
        <f t="shared" ref="BN85:BP86" si="395">BN51+BN61+BN71+BN78</f>
        <v>62031</v>
      </c>
      <c r="BO85" s="16">
        <f t="shared" si="395"/>
        <v>66037</v>
      </c>
      <c r="BP85" s="16">
        <f t="shared" si="395"/>
        <v>77024</v>
      </c>
      <c r="BQ85" s="16">
        <f t="shared" ref="BQ85:BS86" si="396">BQ51+BQ61+BQ71+BQ78</f>
        <v>88781</v>
      </c>
      <c r="BR85" s="16">
        <f t="shared" si="396"/>
        <v>100408</v>
      </c>
      <c r="BS85" s="16">
        <f t="shared" si="396"/>
        <v>82849</v>
      </c>
      <c r="BT85" s="16">
        <f t="shared" ref="BT85:CB86" si="397">BT51+BT61+BT71+BT78</f>
        <v>79485</v>
      </c>
      <c r="BU85" s="16">
        <f t="shared" si="397"/>
        <v>59220</v>
      </c>
      <c r="BV85" s="21">
        <f t="shared" si="397"/>
        <v>72132</v>
      </c>
      <c r="BW85" s="121">
        <f t="shared" si="397"/>
        <v>87374</v>
      </c>
      <c r="BX85" s="16">
        <f t="shared" si="397"/>
        <v>72963</v>
      </c>
      <c r="BY85" s="16">
        <f t="shared" si="397"/>
        <v>62516</v>
      </c>
      <c r="BZ85" s="16">
        <f t="shared" si="397"/>
        <v>53913</v>
      </c>
      <c r="CA85" s="16">
        <f t="shared" si="397"/>
        <v>55310</v>
      </c>
      <c r="CB85" s="16">
        <f t="shared" si="397"/>
        <v>81941</v>
      </c>
      <c r="CC85" s="16">
        <f t="shared" ref="CC85:CH86" si="398">CC51+CC61+CC71+CC78</f>
        <v>86824</v>
      </c>
      <c r="CD85" s="16">
        <f t="shared" si="398"/>
        <v>89540</v>
      </c>
      <c r="CE85" s="16">
        <f t="shared" si="398"/>
        <v>74432</v>
      </c>
      <c r="CF85" s="16">
        <f t="shared" si="398"/>
        <v>56824</v>
      </c>
      <c r="CG85" s="16">
        <f t="shared" si="398"/>
        <v>46932</v>
      </c>
      <c r="CH85" s="16">
        <f t="shared" si="398"/>
        <v>60472</v>
      </c>
      <c r="CI85" s="201">
        <f t="shared" ref="CI85:CK86" si="399">SUM(CI51,CI61,CI71,CI78)</f>
        <v>71860</v>
      </c>
      <c r="CJ85" s="69">
        <f t="shared" si="399"/>
        <v>59746</v>
      </c>
      <c r="CK85" s="69">
        <f t="shared" si="399"/>
        <v>52016</v>
      </c>
      <c r="CL85" s="69">
        <f t="shared" ref="CL85:DR85" si="400">SUM(CL51,CL61,CL71,CL78)</f>
        <v>53242</v>
      </c>
      <c r="CM85" s="69">
        <f t="shared" si="400"/>
        <v>52779</v>
      </c>
      <c r="CN85" s="69">
        <f t="shared" si="400"/>
        <v>63347</v>
      </c>
      <c r="CO85" s="69">
        <f t="shared" si="400"/>
        <v>83738</v>
      </c>
      <c r="CP85" s="69">
        <f t="shared" si="400"/>
        <v>80124</v>
      </c>
      <c r="CQ85" s="69">
        <f t="shared" si="400"/>
        <v>72520</v>
      </c>
      <c r="CR85" s="69">
        <f t="shared" si="400"/>
        <v>48325</v>
      </c>
      <c r="CS85" s="69">
        <f t="shared" si="400"/>
        <v>39551</v>
      </c>
      <c r="CT85" s="89">
        <f t="shared" si="400"/>
        <v>54340</v>
      </c>
      <c r="CU85" s="69">
        <f t="shared" si="400"/>
        <v>64983</v>
      </c>
      <c r="CV85" s="69">
        <f t="shared" si="400"/>
        <v>59390</v>
      </c>
      <c r="CW85" s="69">
        <f t="shared" si="400"/>
        <v>50461</v>
      </c>
      <c r="CX85" s="69">
        <f t="shared" si="400"/>
        <v>40703</v>
      </c>
      <c r="CY85" s="69">
        <f t="shared" si="400"/>
        <v>37817</v>
      </c>
      <c r="CZ85" s="69">
        <f t="shared" si="400"/>
        <v>57960</v>
      </c>
      <c r="DA85" s="69">
        <f t="shared" si="400"/>
        <v>67808</v>
      </c>
      <c r="DB85" s="69">
        <f t="shared" si="400"/>
        <v>65293</v>
      </c>
      <c r="DC85" s="69">
        <f t="shared" si="400"/>
        <v>70172</v>
      </c>
      <c r="DD85" s="69">
        <f t="shared" si="400"/>
        <v>46067</v>
      </c>
      <c r="DE85" s="69">
        <f t="shared" si="400"/>
        <v>34160</v>
      </c>
      <c r="DF85" s="89">
        <f t="shared" si="400"/>
        <v>46764</v>
      </c>
      <c r="DG85" s="69">
        <f t="shared" si="400"/>
        <v>50810</v>
      </c>
      <c r="DH85" s="322">
        <f t="shared" si="400"/>
        <v>56728</v>
      </c>
      <c r="DI85" s="69">
        <f t="shared" si="400"/>
        <v>38671</v>
      </c>
      <c r="DJ85" s="322">
        <f t="shared" si="400"/>
        <v>36102</v>
      </c>
      <c r="DK85" s="69">
        <f t="shared" si="400"/>
        <v>40054</v>
      </c>
      <c r="DL85" s="69">
        <f t="shared" si="400"/>
        <v>64424</v>
      </c>
      <c r="DM85" s="69">
        <f t="shared" si="400"/>
        <v>78448</v>
      </c>
      <c r="DN85" s="69">
        <f t="shared" si="400"/>
        <v>80841</v>
      </c>
      <c r="DO85" s="69">
        <f t="shared" si="400"/>
        <v>66598</v>
      </c>
      <c r="DP85" s="69">
        <f t="shared" si="400"/>
        <v>43402</v>
      </c>
      <c r="DQ85" s="69">
        <f t="shared" si="400"/>
        <v>35631</v>
      </c>
      <c r="DR85" s="69">
        <f t="shared" si="400"/>
        <v>43517</v>
      </c>
      <c r="DS85" s="69">
        <f t="shared" ref="DS85:EH86" si="401">SUM(DS51,DS61,DS71,DS78)</f>
        <v>50150</v>
      </c>
      <c r="DT85" s="69">
        <f t="shared" si="401"/>
        <v>42795</v>
      </c>
      <c r="DU85" s="69">
        <f t="shared" si="401"/>
        <v>39542</v>
      </c>
      <c r="DV85" s="359">
        <f t="shared" si="401"/>
        <v>37136</v>
      </c>
      <c r="DW85" s="359">
        <f t="shared" si="401"/>
        <v>43199</v>
      </c>
      <c r="DX85" s="359">
        <f t="shared" si="401"/>
        <v>55562</v>
      </c>
      <c r="DY85" s="359">
        <f t="shared" si="401"/>
        <v>67640</v>
      </c>
      <c r="DZ85" s="359">
        <f t="shared" si="401"/>
        <v>70832</v>
      </c>
      <c r="EA85" s="359">
        <f t="shared" si="401"/>
        <v>62089</v>
      </c>
      <c r="EB85" s="359">
        <f t="shared" si="401"/>
        <v>42077</v>
      </c>
      <c r="EC85" s="359">
        <f t="shared" si="401"/>
        <v>35162</v>
      </c>
      <c r="ED85" s="359">
        <f t="shared" si="401"/>
        <v>40057</v>
      </c>
      <c r="EE85" s="359">
        <f t="shared" si="401"/>
        <v>57476</v>
      </c>
      <c r="EF85" s="359">
        <f t="shared" si="401"/>
        <v>42164</v>
      </c>
      <c r="EG85" s="359">
        <f t="shared" si="401"/>
        <v>38874</v>
      </c>
      <c r="EH85" s="359">
        <f t="shared" si="401"/>
        <v>35854</v>
      </c>
      <c r="EI85" s="359">
        <f t="shared" ref="EI85:EX86" si="402">SUM(EI51,EI61,EI71,EI78)</f>
        <v>36476</v>
      </c>
      <c r="EJ85" s="359">
        <f t="shared" si="402"/>
        <v>50946</v>
      </c>
      <c r="EK85" s="359">
        <f t="shared" si="402"/>
        <v>59291</v>
      </c>
      <c r="EL85" s="359">
        <f t="shared" si="402"/>
        <v>60970</v>
      </c>
      <c r="EM85" s="359">
        <f t="shared" si="402"/>
        <v>59602</v>
      </c>
      <c r="EN85" s="359">
        <f t="shared" si="402"/>
        <v>41324</v>
      </c>
      <c r="EO85" s="359">
        <f t="shared" si="402"/>
        <v>31237</v>
      </c>
      <c r="EP85" s="359">
        <f t="shared" si="402"/>
        <v>48758</v>
      </c>
      <c r="EQ85" s="359">
        <f t="shared" si="402"/>
        <v>53854</v>
      </c>
      <c r="ER85" s="359">
        <f t="shared" si="402"/>
        <v>48414</v>
      </c>
      <c r="ES85" s="359">
        <f t="shared" si="402"/>
        <v>37042</v>
      </c>
      <c r="ET85" s="359">
        <f t="shared" si="402"/>
        <v>31818</v>
      </c>
      <c r="EU85" s="359">
        <f t="shared" si="402"/>
        <v>35628</v>
      </c>
      <c r="EV85" s="359">
        <f t="shared" si="402"/>
        <v>44923</v>
      </c>
      <c r="EW85" s="359">
        <f t="shared" si="402"/>
        <v>52288</v>
      </c>
      <c r="EX85" s="359">
        <f t="shared" si="402"/>
        <v>54410</v>
      </c>
      <c r="EY85" s="359">
        <f t="shared" ref="EY85:FK86" si="403">SUM(EY51,EY61,EY71,EY78)</f>
        <v>53483</v>
      </c>
      <c r="EZ85" s="359">
        <f t="shared" si="403"/>
        <v>37258</v>
      </c>
      <c r="FA85" s="359">
        <f t="shared" si="403"/>
        <v>31373</v>
      </c>
      <c r="FB85" s="359">
        <f t="shared" si="403"/>
        <v>38899</v>
      </c>
      <c r="FC85" s="359">
        <f t="shared" si="403"/>
        <v>51280</v>
      </c>
      <c r="FD85" s="359">
        <f t="shared" si="403"/>
        <v>39917</v>
      </c>
      <c r="FE85" s="359">
        <f t="shared" si="403"/>
        <v>40412</v>
      </c>
      <c r="FF85" s="359">
        <f t="shared" si="403"/>
        <v>28834</v>
      </c>
      <c r="FG85" s="359">
        <f t="shared" si="403"/>
        <v>27702</v>
      </c>
      <c r="FH85" s="359">
        <f t="shared" si="403"/>
        <v>36263</v>
      </c>
      <c r="FI85" s="359">
        <f t="shared" si="403"/>
        <v>46980</v>
      </c>
      <c r="FJ85" s="359">
        <f t="shared" si="403"/>
        <v>54160</v>
      </c>
      <c r="FK85" s="359">
        <f t="shared" si="403"/>
        <v>49965</v>
      </c>
    </row>
    <row r="86" spans="2:167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381"/>
        <v>35757.152000000002</v>
      </c>
      <c r="E86" s="17">
        <f t="shared" si="381"/>
        <v>65763.566999999995</v>
      </c>
      <c r="F86" s="17">
        <f t="shared" si="381"/>
        <v>74985.444999999992</v>
      </c>
      <c r="G86" s="17">
        <f t="shared" si="381"/>
        <v>119142.341</v>
      </c>
      <c r="H86" s="17">
        <f t="shared" si="381"/>
        <v>29468.940999999999</v>
      </c>
      <c r="I86" s="17">
        <f t="shared" si="381"/>
        <v>284200.01899999997</v>
      </c>
      <c r="J86" s="17">
        <f t="shared" si="381"/>
        <v>137513.42799999999</v>
      </c>
      <c r="K86" s="17">
        <f t="shared" si="381"/>
        <v>170727.74100000001</v>
      </c>
      <c r="L86" s="17">
        <f t="shared" si="381"/>
        <v>139457.28099999999</v>
      </c>
      <c r="M86" s="17">
        <f t="shared" si="381"/>
        <v>119826.217</v>
      </c>
      <c r="N86" s="22">
        <f t="shared" si="381"/>
        <v>153512.08999999997</v>
      </c>
      <c r="O86" s="175">
        <f t="shared" si="382"/>
        <v>148943</v>
      </c>
      <c r="P86" s="17">
        <f t="shared" si="382"/>
        <v>134476</v>
      </c>
      <c r="Q86" s="17">
        <f t="shared" si="382"/>
        <v>137142</v>
      </c>
      <c r="R86" s="17">
        <f t="shared" si="383"/>
        <v>136423</v>
      </c>
      <c r="S86" s="17">
        <f t="shared" si="383"/>
        <v>147043</v>
      </c>
      <c r="T86" s="17">
        <f t="shared" si="383"/>
        <v>170067</v>
      </c>
      <c r="U86" s="17">
        <f t="shared" si="384"/>
        <v>185577</v>
      </c>
      <c r="V86" s="17">
        <f t="shared" si="384"/>
        <v>198746</v>
      </c>
      <c r="W86" s="17">
        <f t="shared" si="384"/>
        <v>199484</v>
      </c>
      <c r="X86" s="17">
        <f t="shared" si="385"/>
        <v>190926</v>
      </c>
      <c r="Y86" s="17">
        <f t="shared" si="385"/>
        <v>147483</v>
      </c>
      <c r="Z86" s="22">
        <f t="shared" si="385"/>
        <v>175863</v>
      </c>
      <c r="AA86" s="175">
        <f t="shared" si="386"/>
        <v>194371</v>
      </c>
      <c r="AB86" s="17">
        <f t="shared" si="386"/>
        <v>166052</v>
      </c>
      <c r="AC86" s="17">
        <f t="shared" si="386"/>
        <v>195805</v>
      </c>
      <c r="AD86" s="17">
        <f t="shared" si="387"/>
        <v>172196</v>
      </c>
      <c r="AE86" s="17">
        <f t="shared" si="387"/>
        <v>182228</v>
      </c>
      <c r="AF86" s="17">
        <f t="shared" si="387"/>
        <v>242395</v>
      </c>
      <c r="AG86" s="17">
        <f t="shared" si="388"/>
        <v>246000</v>
      </c>
      <c r="AH86" s="17">
        <f t="shared" si="388"/>
        <v>257333</v>
      </c>
      <c r="AI86" s="17">
        <f t="shared" si="388"/>
        <v>233164</v>
      </c>
      <c r="AJ86" s="17">
        <f t="shared" si="389"/>
        <v>228972</v>
      </c>
      <c r="AK86" s="17">
        <f t="shared" si="389"/>
        <v>196898</v>
      </c>
      <c r="AL86" s="22">
        <f t="shared" si="389"/>
        <v>204948</v>
      </c>
      <c r="AM86" s="175">
        <f t="shared" si="390"/>
        <v>239162</v>
      </c>
      <c r="AN86" s="17">
        <f t="shared" si="390"/>
        <v>204745</v>
      </c>
      <c r="AO86" s="17">
        <f t="shared" si="390"/>
        <v>203614</v>
      </c>
      <c r="AP86" s="17">
        <f t="shared" si="391"/>
        <v>198894</v>
      </c>
      <c r="AQ86" s="17">
        <f t="shared" si="391"/>
        <v>210298</v>
      </c>
      <c r="AR86" s="17">
        <f t="shared" si="391"/>
        <v>264561</v>
      </c>
      <c r="AS86" s="17">
        <f t="shared" si="392"/>
        <v>288879</v>
      </c>
      <c r="AT86" s="17">
        <f t="shared" si="392"/>
        <v>297625</v>
      </c>
      <c r="AU86" s="17">
        <f t="shared" si="392"/>
        <v>291852</v>
      </c>
      <c r="AV86" s="17">
        <f t="shared" si="393"/>
        <v>260199</v>
      </c>
      <c r="AW86" s="17">
        <f t="shared" si="393"/>
        <v>221279</v>
      </c>
      <c r="AX86" s="22">
        <f t="shared" si="393"/>
        <v>244265</v>
      </c>
      <c r="AY86" s="175">
        <f t="shared" si="393"/>
        <v>264906</v>
      </c>
      <c r="AZ86" s="17">
        <f t="shared" si="393"/>
        <v>217156</v>
      </c>
      <c r="BA86" s="17">
        <f t="shared" si="393"/>
        <v>250046</v>
      </c>
      <c r="BB86" s="17">
        <f t="shared" si="393"/>
        <v>218664</v>
      </c>
      <c r="BC86" s="17">
        <f t="shared" si="393"/>
        <v>274010</v>
      </c>
      <c r="BD86" s="17">
        <f t="shared" si="393"/>
        <v>325611</v>
      </c>
      <c r="BE86" s="17">
        <f t="shared" si="393"/>
        <v>316194</v>
      </c>
      <c r="BF86" s="17">
        <f t="shared" si="393"/>
        <v>371453</v>
      </c>
      <c r="BG86" s="17">
        <f t="shared" si="393"/>
        <v>317338</v>
      </c>
      <c r="BH86" s="17">
        <f t="shared" si="394"/>
        <v>282694</v>
      </c>
      <c r="BI86" s="17">
        <f t="shared" si="394"/>
        <v>225091</v>
      </c>
      <c r="BJ86" s="22">
        <f t="shared" si="394"/>
        <v>257625</v>
      </c>
      <c r="BK86" s="175">
        <f t="shared" si="394"/>
        <v>295459</v>
      </c>
      <c r="BL86" s="17">
        <f t="shared" si="394"/>
        <v>267571</v>
      </c>
      <c r="BM86" s="17">
        <f t="shared" si="394"/>
        <v>263254</v>
      </c>
      <c r="BN86" s="17">
        <f t="shared" si="395"/>
        <v>241672</v>
      </c>
      <c r="BO86" s="17">
        <f t="shared" si="395"/>
        <v>265462</v>
      </c>
      <c r="BP86" s="17">
        <f t="shared" si="395"/>
        <v>295707</v>
      </c>
      <c r="BQ86" s="17">
        <f t="shared" si="396"/>
        <v>324662</v>
      </c>
      <c r="BR86" s="17">
        <f t="shared" si="396"/>
        <v>351278</v>
      </c>
      <c r="BS86" s="17">
        <f t="shared" si="396"/>
        <v>311487</v>
      </c>
      <c r="BT86" s="17">
        <f t="shared" si="397"/>
        <v>321878</v>
      </c>
      <c r="BU86" s="17">
        <f t="shared" si="397"/>
        <v>272489</v>
      </c>
      <c r="BV86" s="22">
        <f t="shared" si="397"/>
        <v>299378</v>
      </c>
      <c r="BW86" s="175">
        <f t="shared" si="397"/>
        <v>329861</v>
      </c>
      <c r="BX86" s="17">
        <f t="shared" si="397"/>
        <v>293285</v>
      </c>
      <c r="BY86" s="17">
        <f t="shared" si="397"/>
        <v>278494</v>
      </c>
      <c r="BZ86" s="17">
        <f t="shared" si="397"/>
        <v>272751</v>
      </c>
      <c r="CA86" s="17">
        <f t="shared" si="397"/>
        <v>290151</v>
      </c>
      <c r="CB86" s="17">
        <f t="shared" si="397"/>
        <v>362893</v>
      </c>
      <c r="CC86" s="17">
        <f t="shared" si="398"/>
        <v>375838</v>
      </c>
      <c r="CD86" s="17">
        <f t="shared" si="398"/>
        <v>384255</v>
      </c>
      <c r="CE86" s="17">
        <f t="shared" si="398"/>
        <v>358380</v>
      </c>
      <c r="CF86" s="17">
        <f t="shared" si="398"/>
        <v>312614.41000000003</v>
      </c>
      <c r="CG86" s="17">
        <f t="shared" si="398"/>
        <v>282775.76</v>
      </c>
      <c r="CH86" s="17">
        <f t="shared" si="398"/>
        <v>321362.5</v>
      </c>
      <c r="CI86" s="210">
        <f t="shared" si="399"/>
        <v>350312</v>
      </c>
      <c r="CJ86" s="92">
        <f t="shared" si="399"/>
        <v>296852</v>
      </c>
      <c r="CK86" s="92">
        <f t="shared" si="399"/>
        <v>282472</v>
      </c>
      <c r="CL86" s="92">
        <f t="shared" ref="CL86:DR86" si="404">SUM(CL52,CL62,CL72,CL79)</f>
        <v>282603</v>
      </c>
      <c r="CM86" s="92">
        <f t="shared" si="404"/>
        <v>304311</v>
      </c>
      <c r="CN86" s="92">
        <f t="shared" si="404"/>
        <v>342101</v>
      </c>
      <c r="CO86" s="92">
        <f t="shared" si="404"/>
        <v>407179</v>
      </c>
      <c r="CP86" s="92">
        <f t="shared" si="404"/>
        <v>395264</v>
      </c>
      <c r="CQ86" s="92">
        <f t="shared" si="404"/>
        <v>388426</v>
      </c>
      <c r="CR86" s="92">
        <f t="shared" si="404"/>
        <v>322078</v>
      </c>
      <c r="CS86" s="92">
        <f t="shared" si="404"/>
        <v>287727</v>
      </c>
      <c r="CT86" s="93">
        <f t="shared" si="404"/>
        <v>347417</v>
      </c>
      <c r="CU86" s="92">
        <f t="shared" si="404"/>
        <v>362879</v>
      </c>
      <c r="CV86" s="92">
        <f t="shared" si="404"/>
        <v>344907</v>
      </c>
      <c r="CW86" s="92">
        <f t="shared" si="404"/>
        <v>319254</v>
      </c>
      <c r="CX86" s="92">
        <f t="shared" si="404"/>
        <v>310329</v>
      </c>
      <c r="CY86" s="92">
        <f t="shared" si="404"/>
        <v>306161</v>
      </c>
      <c r="CZ86" s="92">
        <f t="shared" si="404"/>
        <v>389992</v>
      </c>
      <c r="DA86" s="92">
        <f t="shared" si="404"/>
        <v>422856</v>
      </c>
      <c r="DB86" s="92">
        <f t="shared" si="404"/>
        <v>391916</v>
      </c>
      <c r="DC86" s="92">
        <f t="shared" si="404"/>
        <v>438077</v>
      </c>
      <c r="DD86" s="92">
        <f t="shared" si="404"/>
        <v>332078</v>
      </c>
      <c r="DE86" s="92">
        <f t="shared" si="404"/>
        <v>287693</v>
      </c>
      <c r="DF86" s="93">
        <f t="shared" si="404"/>
        <v>331449</v>
      </c>
      <c r="DG86" s="318">
        <f t="shared" si="404"/>
        <v>334564</v>
      </c>
      <c r="DH86" s="92">
        <f t="shared" si="404"/>
        <v>361191</v>
      </c>
      <c r="DI86" s="92">
        <f t="shared" si="404"/>
        <v>299567</v>
      </c>
      <c r="DJ86" s="92">
        <f t="shared" si="404"/>
        <v>296947</v>
      </c>
      <c r="DK86" s="318">
        <f t="shared" si="404"/>
        <v>319874</v>
      </c>
      <c r="DL86" s="318">
        <f t="shared" si="404"/>
        <v>426632</v>
      </c>
      <c r="DM86" s="318">
        <f t="shared" si="404"/>
        <v>452241</v>
      </c>
      <c r="DN86" s="318">
        <f t="shared" si="404"/>
        <v>462456</v>
      </c>
      <c r="DO86" s="318">
        <f t="shared" si="404"/>
        <v>424998</v>
      </c>
      <c r="DP86" s="318">
        <f t="shared" si="404"/>
        <v>338713</v>
      </c>
      <c r="DQ86" s="318">
        <f t="shared" si="404"/>
        <v>280059</v>
      </c>
      <c r="DR86" s="318">
        <f t="shared" si="404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01"/>
        <v>335445</v>
      </c>
      <c r="DW86" s="365">
        <f t="shared" si="401"/>
        <v>363404</v>
      </c>
      <c r="DX86" s="365">
        <f t="shared" si="401"/>
        <v>413256</v>
      </c>
      <c r="DY86" s="365">
        <f t="shared" si="401"/>
        <v>453287</v>
      </c>
      <c r="DZ86" s="365">
        <f t="shared" si="401"/>
        <v>459063</v>
      </c>
      <c r="EA86" s="365">
        <f t="shared" si="401"/>
        <v>441048</v>
      </c>
      <c r="EB86" s="365">
        <f t="shared" si="401"/>
        <v>361483</v>
      </c>
      <c r="EC86" s="365">
        <f t="shared" si="401"/>
        <v>334468</v>
      </c>
      <c r="ED86" s="365">
        <f t="shared" si="401"/>
        <v>362090</v>
      </c>
      <c r="EE86" s="365">
        <f t="shared" si="401"/>
        <v>399297</v>
      </c>
      <c r="EF86" s="365">
        <f t="shared" si="401"/>
        <v>342236</v>
      </c>
      <c r="EG86" s="365">
        <f t="shared" si="401"/>
        <v>332365</v>
      </c>
      <c r="EH86" s="365">
        <f t="shared" si="401"/>
        <v>325257</v>
      </c>
      <c r="EI86" s="365">
        <f t="shared" si="402"/>
        <v>342166</v>
      </c>
      <c r="EJ86" s="365">
        <f t="shared" si="402"/>
        <v>414536</v>
      </c>
      <c r="EK86" s="365">
        <f t="shared" si="402"/>
        <v>450970</v>
      </c>
      <c r="EL86" s="365">
        <f t="shared" si="402"/>
        <v>452864</v>
      </c>
      <c r="EM86" s="365">
        <f t="shared" si="402"/>
        <v>463881</v>
      </c>
      <c r="EN86" s="365">
        <f t="shared" si="402"/>
        <v>391789</v>
      </c>
      <c r="EO86" s="365">
        <f t="shared" si="402"/>
        <v>343496</v>
      </c>
      <c r="EP86" s="365">
        <f t="shared" si="402"/>
        <v>419511</v>
      </c>
      <c r="EQ86" s="365">
        <f t="shared" si="402"/>
        <v>421129</v>
      </c>
      <c r="ER86" s="365">
        <f t="shared" si="402"/>
        <v>407268</v>
      </c>
      <c r="ES86" s="365">
        <f t="shared" si="402"/>
        <v>354579</v>
      </c>
      <c r="ET86" s="365">
        <f t="shared" si="402"/>
        <v>361939</v>
      </c>
      <c r="EU86" s="365">
        <f t="shared" si="402"/>
        <v>387477</v>
      </c>
      <c r="EV86" s="365">
        <f t="shared" si="402"/>
        <v>425963</v>
      </c>
      <c r="EW86" s="365">
        <f t="shared" si="402"/>
        <v>463944</v>
      </c>
      <c r="EX86" s="365">
        <f t="shared" si="402"/>
        <v>469797</v>
      </c>
      <c r="EY86" s="365">
        <f t="shared" si="403"/>
        <v>472699</v>
      </c>
      <c r="EZ86" s="365">
        <f t="shared" si="403"/>
        <v>403783</v>
      </c>
      <c r="FA86" s="365">
        <f t="shared" si="403"/>
        <v>372586</v>
      </c>
      <c r="FB86" s="365">
        <f t="shared" si="403"/>
        <v>415746</v>
      </c>
      <c r="FC86" s="365">
        <f t="shared" si="403"/>
        <v>452009</v>
      </c>
      <c r="FD86" s="365">
        <f t="shared" si="403"/>
        <v>394148</v>
      </c>
      <c r="FE86" s="365">
        <f t="shared" si="403"/>
        <v>401940</v>
      </c>
      <c r="FF86" s="365">
        <f t="shared" si="403"/>
        <v>373848</v>
      </c>
      <c r="FG86" s="365">
        <f t="shared" si="403"/>
        <v>360374</v>
      </c>
      <c r="FH86" s="365">
        <f t="shared" si="403"/>
        <v>426183</v>
      </c>
      <c r="FI86" s="365">
        <f t="shared" si="403"/>
        <v>484172</v>
      </c>
      <c r="FJ86" s="365">
        <f t="shared" si="403"/>
        <v>503457</v>
      </c>
      <c r="FK86" s="365">
        <f t="shared" si="403"/>
        <v>497922</v>
      </c>
    </row>
    <row r="87" spans="2:167" s="68" customFormat="1" ht="13.8" thickTop="1" x14ac:dyDescent="0.25">
      <c r="B87" s="3" t="s">
        <v>9</v>
      </c>
      <c r="C87" s="176">
        <f t="shared" ref="C87:Q87" si="405">SUM(C85:C86)</f>
        <v>264536.07299999997</v>
      </c>
      <c r="D87" s="8">
        <f t="shared" si="405"/>
        <v>290181.60699999996</v>
      </c>
      <c r="E87" s="8">
        <f t="shared" si="405"/>
        <v>342051.114</v>
      </c>
      <c r="F87" s="8">
        <f t="shared" si="405"/>
        <v>341026.91800000001</v>
      </c>
      <c r="G87" s="8">
        <f t="shared" si="405"/>
        <v>369814.47399999999</v>
      </c>
      <c r="H87" s="8">
        <f t="shared" si="405"/>
        <v>267984.73800000001</v>
      </c>
      <c r="I87" s="8">
        <f t="shared" si="405"/>
        <v>592801.82899999991</v>
      </c>
      <c r="J87" s="8">
        <f t="shared" si="405"/>
        <v>464477.25900000008</v>
      </c>
      <c r="K87" s="8">
        <f t="shared" si="405"/>
        <v>495639.72700000007</v>
      </c>
      <c r="L87" s="8">
        <f t="shared" si="405"/>
        <v>379023.14799999993</v>
      </c>
      <c r="M87" s="8">
        <f t="shared" si="405"/>
        <v>304234.84900000005</v>
      </c>
      <c r="N87" s="10">
        <f t="shared" si="405"/>
        <v>389055.54399999999</v>
      </c>
      <c r="O87" s="176">
        <f t="shared" si="405"/>
        <v>404248</v>
      </c>
      <c r="P87" s="8">
        <f t="shared" si="405"/>
        <v>333834</v>
      </c>
      <c r="Q87" s="8">
        <f t="shared" si="405"/>
        <v>333621</v>
      </c>
      <c r="R87" s="8">
        <f t="shared" ref="R87:W87" si="406">SUM(R85:R86)</f>
        <v>310747</v>
      </c>
      <c r="S87" s="8">
        <f t="shared" si="406"/>
        <v>356450</v>
      </c>
      <c r="T87" s="8">
        <f t="shared" si="406"/>
        <v>405962</v>
      </c>
      <c r="U87" s="8">
        <f t="shared" si="406"/>
        <v>455106</v>
      </c>
      <c r="V87" s="8">
        <f t="shared" si="406"/>
        <v>475307</v>
      </c>
      <c r="W87" s="8">
        <f t="shared" si="406"/>
        <v>431866</v>
      </c>
      <c r="X87" s="8">
        <f t="shared" ref="X87:AC87" si="407">SUM(X85:X86)</f>
        <v>366104</v>
      </c>
      <c r="Y87" s="8">
        <f t="shared" si="407"/>
        <v>273362</v>
      </c>
      <c r="Z87" s="10">
        <f t="shared" si="407"/>
        <v>348736</v>
      </c>
      <c r="AA87" s="176">
        <f t="shared" si="407"/>
        <v>382369</v>
      </c>
      <c r="AB87" s="8">
        <f t="shared" si="407"/>
        <v>322516</v>
      </c>
      <c r="AC87" s="8">
        <f t="shared" si="407"/>
        <v>353813</v>
      </c>
      <c r="AD87" s="8">
        <f t="shared" ref="AD87:AI87" si="408">SUM(AD85:AD86)</f>
        <v>302074</v>
      </c>
      <c r="AE87" s="8">
        <f t="shared" si="408"/>
        <v>308713</v>
      </c>
      <c r="AF87" s="8">
        <f t="shared" si="408"/>
        <v>429192</v>
      </c>
      <c r="AG87" s="8">
        <f t="shared" si="408"/>
        <v>437052</v>
      </c>
      <c r="AH87" s="8">
        <f t="shared" si="408"/>
        <v>446322</v>
      </c>
      <c r="AI87" s="8">
        <f t="shared" si="408"/>
        <v>391563</v>
      </c>
      <c r="AJ87" s="8">
        <f t="shared" ref="AJ87:AO87" si="409">SUM(AJ85:AJ86)</f>
        <v>353119</v>
      </c>
      <c r="AK87" s="8">
        <f t="shared" si="409"/>
        <v>300099</v>
      </c>
      <c r="AL87" s="10">
        <f t="shared" si="409"/>
        <v>331631</v>
      </c>
      <c r="AM87" s="176">
        <f t="shared" si="409"/>
        <v>392991</v>
      </c>
      <c r="AN87" s="8">
        <f t="shared" si="409"/>
        <v>320867</v>
      </c>
      <c r="AO87" s="8">
        <f t="shared" si="409"/>
        <v>314210</v>
      </c>
      <c r="AP87" s="8">
        <f t="shared" ref="AP87:AU87" si="410">SUM(AP85:AP86)</f>
        <v>293097</v>
      </c>
      <c r="AQ87" s="8">
        <f t="shared" si="410"/>
        <v>308587</v>
      </c>
      <c r="AR87" s="8">
        <f t="shared" si="410"/>
        <v>401105</v>
      </c>
      <c r="AS87" s="8">
        <f t="shared" si="410"/>
        <v>451300</v>
      </c>
      <c r="AT87" s="8">
        <f t="shared" si="410"/>
        <v>460504</v>
      </c>
      <c r="AU87" s="8">
        <f t="shared" si="410"/>
        <v>437362</v>
      </c>
      <c r="AV87" s="8">
        <f t="shared" ref="AV87:BJ87" si="411">SUM(AV85:AV86)</f>
        <v>378322</v>
      </c>
      <c r="AW87" s="8">
        <f t="shared" si="411"/>
        <v>310061</v>
      </c>
      <c r="AX87" s="10">
        <f t="shared" si="411"/>
        <v>356235</v>
      </c>
      <c r="AY87" s="176">
        <f t="shared" si="411"/>
        <v>387890</v>
      </c>
      <c r="AZ87" s="8">
        <f t="shared" si="411"/>
        <v>310340</v>
      </c>
      <c r="BA87" s="8">
        <f t="shared" si="411"/>
        <v>350488</v>
      </c>
      <c r="BB87" s="8">
        <f t="shared" si="411"/>
        <v>296282</v>
      </c>
      <c r="BC87" s="8">
        <f t="shared" si="411"/>
        <v>372189</v>
      </c>
      <c r="BD87" s="8">
        <f t="shared" si="411"/>
        <v>459389</v>
      </c>
      <c r="BE87" s="8">
        <f t="shared" si="411"/>
        <v>441574</v>
      </c>
      <c r="BF87" s="8">
        <f t="shared" si="411"/>
        <v>522115</v>
      </c>
      <c r="BG87" s="8">
        <f t="shared" si="411"/>
        <v>433407</v>
      </c>
      <c r="BH87" s="8">
        <f t="shared" si="411"/>
        <v>367014</v>
      </c>
      <c r="BI87" s="8">
        <f t="shared" si="411"/>
        <v>288667</v>
      </c>
      <c r="BJ87" s="10">
        <f t="shared" si="411"/>
        <v>333497</v>
      </c>
      <c r="BK87" s="176">
        <f t="shared" ref="BK87:BP87" si="412">SUM(BK85:BK86)</f>
        <v>399588</v>
      </c>
      <c r="BL87" s="8">
        <f t="shared" si="412"/>
        <v>359640</v>
      </c>
      <c r="BM87" s="8">
        <f t="shared" si="412"/>
        <v>338800</v>
      </c>
      <c r="BN87" s="8">
        <f t="shared" si="412"/>
        <v>303703</v>
      </c>
      <c r="BO87" s="8">
        <f t="shared" si="412"/>
        <v>331499</v>
      </c>
      <c r="BP87" s="8">
        <f t="shared" si="412"/>
        <v>372731</v>
      </c>
      <c r="BQ87" s="8">
        <f t="shared" ref="BQ87:CB87" si="413">SUM(BQ85:BQ86)</f>
        <v>413443</v>
      </c>
      <c r="BR87" s="8">
        <f t="shared" si="413"/>
        <v>451686</v>
      </c>
      <c r="BS87" s="8">
        <f t="shared" si="413"/>
        <v>394336</v>
      </c>
      <c r="BT87" s="8">
        <f t="shared" si="413"/>
        <v>401363</v>
      </c>
      <c r="BU87" s="8">
        <f t="shared" si="413"/>
        <v>331709</v>
      </c>
      <c r="BV87" s="10">
        <f t="shared" si="413"/>
        <v>371510</v>
      </c>
      <c r="BW87" s="176">
        <f t="shared" si="413"/>
        <v>417235</v>
      </c>
      <c r="BX87" s="8">
        <f t="shared" si="413"/>
        <v>366248</v>
      </c>
      <c r="BY87" s="8">
        <f t="shared" si="413"/>
        <v>341010</v>
      </c>
      <c r="BZ87" s="8">
        <f t="shared" si="413"/>
        <v>326664</v>
      </c>
      <c r="CA87" s="8">
        <f t="shared" si="413"/>
        <v>345461</v>
      </c>
      <c r="CB87" s="8">
        <f t="shared" si="413"/>
        <v>444834</v>
      </c>
      <c r="CC87" s="8">
        <f t="shared" ref="CC87:DR87" si="414">SUM(CC85:CC86)</f>
        <v>462662</v>
      </c>
      <c r="CD87" s="8">
        <f t="shared" si="414"/>
        <v>473795</v>
      </c>
      <c r="CE87" s="8">
        <f t="shared" si="414"/>
        <v>432812</v>
      </c>
      <c r="CF87" s="8">
        <f t="shared" si="414"/>
        <v>369438.41000000003</v>
      </c>
      <c r="CG87" s="8">
        <f t="shared" si="414"/>
        <v>329707.76</v>
      </c>
      <c r="CH87" s="8">
        <f t="shared" si="414"/>
        <v>381834.5</v>
      </c>
      <c r="CI87" s="115">
        <f t="shared" si="414"/>
        <v>422172</v>
      </c>
      <c r="CJ87" s="94">
        <f t="shared" si="414"/>
        <v>356598</v>
      </c>
      <c r="CK87" s="94">
        <f t="shared" si="414"/>
        <v>334488</v>
      </c>
      <c r="CL87" s="94">
        <f t="shared" si="414"/>
        <v>335845</v>
      </c>
      <c r="CM87" s="94">
        <f t="shared" si="414"/>
        <v>357090</v>
      </c>
      <c r="CN87" s="94">
        <f t="shared" si="414"/>
        <v>405448</v>
      </c>
      <c r="CO87" s="94">
        <f t="shared" si="414"/>
        <v>490917</v>
      </c>
      <c r="CP87" s="94">
        <f t="shared" si="414"/>
        <v>475388</v>
      </c>
      <c r="CQ87" s="94">
        <f t="shared" si="414"/>
        <v>460946</v>
      </c>
      <c r="CR87" s="94">
        <f t="shared" si="414"/>
        <v>370403</v>
      </c>
      <c r="CS87" s="94">
        <f t="shared" si="414"/>
        <v>327278</v>
      </c>
      <c r="CT87" s="96">
        <f t="shared" si="414"/>
        <v>401757</v>
      </c>
      <c r="CU87" s="94">
        <f t="shared" si="414"/>
        <v>427862</v>
      </c>
      <c r="CV87" s="94">
        <f t="shared" si="414"/>
        <v>404297</v>
      </c>
      <c r="CW87" s="94">
        <f t="shared" si="414"/>
        <v>369715</v>
      </c>
      <c r="CX87" s="94">
        <f t="shared" si="414"/>
        <v>351032</v>
      </c>
      <c r="CY87" s="94">
        <f t="shared" si="414"/>
        <v>343978</v>
      </c>
      <c r="CZ87" s="94">
        <f t="shared" si="414"/>
        <v>447952</v>
      </c>
      <c r="DA87" s="94">
        <f t="shared" si="414"/>
        <v>490664</v>
      </c>
      <c r="DB87" s="94">
        <f t="shared" si="414"/>
        <v>457209</v>
      </c>
      <c r="DC87" s="94">
        <f t="shared" si="414"/>
        <v>508249</v>
      </c>
      <c r="DD87" s="94">
        <f t="shared" si="414"/>
        <v>378145</v>
      </c>
      <c r="DE87" s="94">
        <f t="shared" si="414"/>
        <v>321853</v>
      </c>
      <c r="DF87" s="96">
        <f t="shared" si="414"/>
        <v>378213</v>
      </c>
      <c r="DG87" s="94">
        <f t="shared" si="414"/>
        <v>385374</v>
      </c>
      <c r="DH87" s="94">
        <f t="shared" si="414"/>
        <v>417919</v>
      </c>
      <c r="DI87" s="94">
        <f t="shared" si="414"/>
        <v>338238</v>
      </c>
      <c r="DJ87" s="94">
        <f t="shared" si="414"/>
        <v>333049</v>
      </c>
      <c r="DK87" s="94">
        <f t="shared" si="414"/>
        <v>359928</v>
      </c>
      <c r="DL87" s="94">
        <f t="shared" si="414"/>
        <v>491056</v>
      </c>
      <c r="DM87" s="94">
        <f t="shared" si="414"/>
        <v>530689</v>
      </c>
      <c r="DN87" s="94">
        <f t="shared" si="414"/>
        <v>543297</v>
      </c>
      <c r="DO87" s="94">
        <f t="shared" si="414"/>
        <v>491596</v>
      </c>
      <c r="DP87" s="94">
        <f t="shared" si="414"/>
        <v>382115</v>
      </c>
      <c r="DQ87" s="94">
        <f t="shared" si="414"/>
        <v>315690</v>
      </c>
      <c r="DR87" s="94">
        <f t="shared" si="414"/>
        <v>362557</v>
      </c>
      <c r="DS87" s="94">
        <f t="shared" ref="DS87:FK87" si="415">SUM(DS85:DS86)</f>
        <v>405603</v>
      </c>
      <c r="DT87" s="94">
        <f t="shared" si="415"/>
        <v>368895</v>
      </c>
      <c r="DU87" s="94">
        <f t="shared" si="415"/>
        <v>363740</v>
      </c>
      <c r="DV87" s="358">
        <f t="shared" si="415"/>
        <v>372581</v>
      </c>
      <c r="DW87" s="358">
        <f t="shared" si="415"/>
        <v>406603</v>
      </c>
      <c r="DX87" s="358">
        <f t="shared" si="415"/>
        <v>468818</v>
      </c>
      <c r="DY87" s="358">
        <f t="shared" si="415"/>
        <v>520927</v>
      </c>
      <c r="DZ87" s="358">
        <f t="shared" si="415"/>
        <v>529895</v>
      </c>
      <c r="EA87" s="358">
        <f t="shared" si="415"/>
        <v>503137</v>
      </c>
      <c r="EB87" s="358">
        <f t="shared" si="415"/>
        <v>403560</v>
      </c>
      <c r="EC87" s="358">
        <f t="shared" si="415"/>
        <v>369630</v>
      </c>
      <c r="ED87" s="358">
        <f t="shared" si="415"/>
        <v>402147</v>
      </c>
      <c r="EE87" s="358">
        <f t="shared" si="415"/>
        <v>456773</v>
      </c>
      <c r="EF87" s="358">
        <f t="shared" si="415"/>
        <v>384400</v>
      </c>
      <c r="EG87" s="358">
        <f t="shared" si="415"/>
        <v>371239</v>
      </c>
      <c r="EH87" s="358">
        <f t="shared" si="415"/>
        <v>361111</v>
      </c>
      <c r="EI87" s="358">
        <f t="shared" si="415"/>
        <v>378642</v>
      </c>
      <c r="EJ87" s="358">
        <f t="shared" si="415"/>
        <v>465482</v>
      </c>
      <c r="EK87" s="358">
        <f t="shared" si="415"/>
        <v>510261</v>
      </c>
      <c r="EL87" s="358">
        <f t="shared" si="415"/>
        <v>513834</v>
      </c>
      <c r="EM87" s="358">
        <f t="shared" si="415"/>
        <v>523483</v>
      </c>
      <c r="EN87" s="358">
        <f t="shared" si="415"/>
        <v>433113</v>
      </c>
      <c r="EO87" s="358">
        <f t="shared" si="415"/>
        <v>374733</v>
      </c>
      <c r="EP87" s="358">
        <f t="shared" si="415"/>
        <v>468269</v>
      </c>
      <c r="EQ87" s="358">
        <f t="shared" si="415"/>
        <v>474983</v>
      </c>
      <c r="ER87" s="358">
        <f t="shared" si="415"/>
        <v>455682</v>
      </c>
      <c r="ES87" s="358">
        <f t="shared" si="415"/>
        <v>391621</v>
      </c>
      <c r="ET87" s="358">
        <f t="shared" si="415"/>
        <v>393757</v>
      </c>
      <c r="EU87" s="358">
        <f t="shared" si="415"/>
        <v>423105</v>
      </c>
      <c r="EV87" s="358">
        <f t="shared" si="415"/>
        <v>470886</v>
      </c>
      <c r="EW87" s="358">
        <f t="shared" si="415"/>
        <v>516232</v>
      </c>
      <c r="EX87" s="358">
        <f t="shared" si="415"/>
        <v>524207</v>
      </c>
      <c r="EY87" s="358">
        <f t="shared" si="415"/>
        <v>526182</v>
      </c>
      <c r="EZ87" s="358">
        <f t="shared" si="415"/>
        <v>441041</v>
      </c>
      <c r="FA87" s="358">
        <f t="shared" si="415"/>
        <v>403959</v>
      </c>
      <c r="FB87" s="358">
        <f t="shared" si="415"/>
        <v>454645</v>
      </c>
      <c r="FC87" s="358">
        <f t="shared" si="415"/>
        <v>503289</v>
      </c>
      <c r="FD87" s="358">
        <f t="shared" si="415"/>
        <v>434065</v>
      </c>
      <c r="FE87" s="358">
        <f t="shared" si="415"/>
        <v>442352</v>
      </c>
      <c r="FF87" s="358">
        <f t="shared" si="415"/>
        <v>402682</v>
      </c>
      <c r="FG87" s="358">
        <f t="shared" si="415"/>
        <v>388076</v>
      </c>
      <c r="FH87" s="358">
        <f t="shared" si="415"/>
        <v>462446</v>
      </c>
      <c r="FI87" s="358">
        <f t="shared" si="415"/>
        <v>531152</v>
      </c>
      <c r="FJ87" s="358">
        <f t="shared" si="415"/>
        <v>557617</v>
      </c>
      <c r="FK87" s="358">
        <f t="shared" si="415"/>
        <v>547887</v>
      </c>
    </row>
    <row r="88" spans="2:167" x14ac:dyDescent="0.25">
      <c r="B88" s="3" t="s">
        <v>10</v>
      </c>
      <c r="C88" s="177">
        <f t="shared" ref="C88:Q88" si="416">SUM(C85)/C87</f>
        <v>0.96177603347124618</v>
      </c>
      <c r="D88" s="14">
        <f t="shared" si="416"/>
        <v>0.87677664215292606</v>
      </c>
      <c r="E88" s="14">
        <f t="shared" si="416"/>
        <v>0.80773760321681054</v>
      </c>
      <c r="F88" s="14">
        <f t="shared" si="416"/>
        <v>0.78011869139315271</v>
      </c>
      <c r="G88" s="14">
        <f t="shared" si="416"/>
        <v>0.67783213103768358</v>
      </c>
      <c r="H88" s="14">
        <f t="shared" si="416"/>
        <v>0.89003500266496516</v>
      </c>
      <c r="I88" s="14">
        <f t="shared" si="416"/>
        <v>0.52058174402157598</v>
      </c>
      <c r="J88" s="14">
        <f t="shared" si="416"/>
        <v>0.70393937413413821</v>
      </c>
      <c r="K88" s="14">
        <f t="shared" si="416"/>
        <v>0.65554064434387038</v>
      </c>
      <c r="L88" s="14">
        <f t="shared" si="416"/>
        <v>0.63206130882539124</v>
      </c>
      <c r="M88" s="14">
        <f t="shared" si="416"/>
        <v>0.60613908171972763</v>
      </c>
      <c r="N88" s="23">
        <f t="shared" si="416"/>
        <v>0.60542371811054307</v>
      </c>
      <c r="O88" s="177">
        <f t="shared" si="416"/>
        <v>0.63155538184480808</v>
      </c>
      <c r="P88" s="14">
        <f t="shared" si="416"/>
        <v>0.59717704008579109</v>
      </c>
      <c r="Q88" s="14">
        <f t="shared" si="416"/>
        <v>0.58892875448487958</v>
      </c>
      <c r="R88" s="14">
        <f t="shared" ref="R88:W88" si="417">SUM(R85)/R87</f>
        <v>0.56098369413059501</v>
      </c>
      <c r="S88" s="14">
        <f t="shared" si="417"/>
        <v>0.58747930986113062</v>
      </c>
      <c r="T88" s="14">
        <f t="shared" si="417"/>
        <v>0.58107655396317881</v>
      </c>
      <c r="U88" s="14">
        <f t="shared" si="417"/>
        <v>0.59223345769996438</v>
      </c>
      <c r="V88" s="14">
        <f t="shared" si="417"/>
        <v>0.58185762044320832</v>
      </c>
      <c r="W88" s="14">
        <f t="shared" si="417"/>
        <v>0.53808820328527829</v>
      </c>
      <c r="X88" s="14">
        <f t="shared" ref="X88:AC88" si="418">SUM(X85)/X87</f>
        <v>0.47849245023272075</v>
      </c>
      <c r="Y88" s="14">
        <f t="shared" si="418"/>
        <v>0.46048463209956031</v>
      </c>
      <c r="Z88" s="23">
        <f t="shared" si="418"/>
        <v>0.49571308955771703</v>
      </c>
      <c r="AA88" s="177">
        <f t="shared" si="418"/>
        <v>0.49166642693314572</v>
      </c>
      <c r="AB88" s="14">
        <f t="shared" si="418"/>
        <v>0.48513562117848419</v>
      </c>
      <c r="AC88" s="14">
        <f t="shared" si="418"/>
        <v>0.44658619101050556</v>
      </c>
      <c r="AD88" s="14">
        <f t="shared" ref="AD88:AI88" si="419">SUM(AD85)/AD87</f>
        <v>0.4299542496209538</v>
      </c>
      <c r="AE88" s="14">
        <f t="shared" si="419"/>
        <v>0.40971711589728971</v>
      </c>
      <c r="AF88" s="14">
        <f t="shared" si="419"/>
        <v>0.43522945441667132</v>
      </c>
      <c r="AG88" s="14">
        <f t="shared" si="419"/>
        <v>0.43713791493918341</v>
      </c>
      <c r="AH88" s="14">
        <f t="shared" si="419"/>
        <v>0.42343644274761272</v>
      </c>
      <c r="AI88" s="14">
        <f t="shared" si="419"/>
        <v>0.40453005008134069</v>
      </c>
      <c r="AJ88" s="14">
        <f t="shared" ref="AJ88:AO88" si="420">SUM(AJ85)/AJ87</f>
        <v>0.35157269928834189</v>
      </c>
      <c r="AK88" s="14">
        <f t="shared" si="420"/>
        <v>0.34388984968293795</v>
      </c>
      <c r="AL88" s="23">
        <f t="shared" si="420"/>
        <v>0.38199987335321489</v>
      </c>
      <c r="AM88" s="177">
        <f t="shared" si="420"/>
        <v>0.39143135593435979</v>
      </c>
      <c r="AN88" s="14">
        <f t="shared" si="420"/>
        <v>0.36190072522260003</v>
      </c>
      <c r="AO88" s="14">
        <f t="shared" si="420"/>
        <v>0.35198115909741895</v>
      </c>
      <c r="AP88" s="14">
        <f t="shared" ref="AP88:AU88" si="421">SUM(AP85)/AP87</f>
        <v>0.3214055415101485</v>
      </c>
      <c r="AQ88" s="14">
        <f t="shared" si="421"/>
        <v>0.31851309355222351</v>
      </c>
      <c r="AR88" s="14">
        <f t="shared" si="421"/>
        <v>0.34041959088019347</v>
      </c>
      <c r="AS88" s="14">
        <f t="shared" si="421"/>
        <v>0.35989585641480171</v>
      </c>
      <c r="AT88" s="14">
        <f t="shared" si="421"/>
        <v>0.35369725344405262</v>
      </c>
      <c r="AU88" s="14">
        <f t="shared" si="421"/>
        <v>0.33269922855666473</v>
      </c>
      <c r="AV88" s="14">
        <f t="shared" ref="AV88:BJ88" si="422">SUM(AV85)/AV87</f>
        <v>0.31222873636743304</v>
      </c>
      <c r="AW88" s="14">
        <f t="shared" si="422"/>
        <v>0.28633720461457585</v>
      </c>
      <c r="AX88" s="23">
        <f t="shared" si="422"/>
        <v>0.31431498870127866</v>
      </c>
      <c r="AY88" s="177">
        <f t="shared" si="422"/>
        <v>0.31705896001443706</v>
      </c>
      <c r="AZ88" s="14">
        <f t="shared" si="422"/>
        <v>0.30026422633240962</v>
      </c>
      <c r="BA88" s="14">
        <f t="shared" si="422"/>
        <v>0.28657757184268789</v>
      </c>
      <c r="BB88" s="14">
        <f t="shared" si="422"/>
        <v>0.26197339021607791</v>
      </c>
      <c r="BC88" s="14">
        <f t="shared" si="422"/>
        <v>0.26378802167715865</v>
      </c>
      <c r="BD88" s="14">
        <f t="shared" si="422"/>
        <v>0.29120854003905189</v>
      </c>
      <c r="BE88" s="14">
        <f t="shared" si="422"/>
        <v>0.28393881886161776</v>
      </c>
      <c r="BF88" s="14">
        <f t="shared" si="422"/>
        <v>0.28856094921616887</v>
      </c>
      <c r="BG88" s="14">
        <f t="shared" si="422"/>
        <v>0.26780601143959371</v>
      </c>
      <c r="BH88" s="14">
        <f t="shared" si="422"/>
        <v>0.2297460042396203</v>
      </c>
      <c r="BI88" s="14">
        <f t="shared" si="422"/>
        <v>0.22023993043887941</v>
      </c>
      <c r="BJ88" s="23">
        <f t="shared" si="422"/>
        <v>0.22750429539096303</v>
      </c>
      <c r="BK88" s="177">
        <f t="shared" ref="BK88:BP88" si="423">SUM(BK85)/BK87</f>
        <v>0.26059090863589496</v>
      </c>
      <c r="BL88" s="14">
        <f t="shared" si="423"/>
        <v>0.2560032254476699</v>
      </c>
      <c r="BM88" s="14">
        <f t="shared" si="423"/>
        <v>0.22298110979929162</v>
      </c>
      <c r="BN88" s="14">
        <f t="shared" si="423"/>
        <v>0.20424888789376464</v>
      </c>
      <c r="BO88" s="14">
        <f t="shared" si="423"/>
        <v>0.19920723742756388</v>
      </c>
      <c r="BP88" s="14">
        <f t="shared" si="423"/>
        <v>0.20664768962066477</v>
      </c>
      <c r="BQ88" s="14">
        <f t="shared" ref="BQ88:CB88" si="424">SUM(BQ85)/BQ87</f>
        <v>0.21473576768744421</v>
      </c>
      <c r="BR88" s="14">
        <f t="shared" si="424"/>
        <v>0.22229601980136643</v>
      </c>
      <c r="BS88" s="14">
        <f t="shared" si="424"/>
        <v>0.21009748032135031</v>
      </c>
      <c r="BT88" s="14">
        <f t="shared" si="424"/>
        <v>0.19803768658296853</v>
      </c>
      <c r="BU88" s="14">
        <f t="shared" si="424"/>
        <v>0.17852997657585415</v>
      </c>
      <c r="BV88" s="23">
        <f t="shared" si="424"/>
        <v>0.19415897284056957</v>
      </c>
      <c r="BW88" s="177">
        <f t="shared" si="424"/>
        <v>0.20941196208371782</v>
      </c>
      <c r="BX88" s="14">
        <f t="shared" si="424"/>
        <v>0.19921747012952973</v>
      </c>
      <c r="BY88" s="14">
        <f t="shared" si="424"/>
        <v>0.18332600217002434</v>
      </c>
      <c r="BZ88" s="14">
        <f t="shared" si="424"/>
        <v>0.16504114319300567</v>
      </c>
      <c r="CA88" s="14">
        <f t="shared" si="424"/>
        <v>0.16010490330312249</v>
      </c>
      <c r="CB88" s="14">
        <f t="shared" si="424"/>
        <v>0.18420579362189041</v>
      </c>
      <c r="CC88" s="14">
        <f t="shared" ref="CC88:DR88" si="425">SUM(CC85)/CC87</f>
        <v>0.1876618352058306</v>
      </c>
      <c r="CD88" s="14">
        <f t="shared" si="425"/>
        <v>0.18898468747031943</v>
      </c>
      <c r="CE88" s="14">
        <f t="shared" si="425"/>
        <v>0.17197305065478777</v>
      </c>
      <c r="CF88" s="14">
        <f t="shared" si="425"/>
        <v>0.15381183564535153</v>
      </c>
      <c r="CG88" s="14">
        <f t="shared" si="425"/>
        <v>0.14234423842496155</v>
      </c>
      <c r="CH88" s="14">
        <f t="shared" si="425"/>
        <v>0.15837227908950083</v>
      </c>
      <c r="CI88" s="177">
        <f t="shared" si="425"/>
        <v>0.17021498346645444</v>
      </c>
      <c r="CJ88" s="14">
        <f t="shared" si="425"/>
        <v>0.16754440574540519</v>
      </c>
      <c r="CK88" s="14">
        <f t="shared" si="425"/>
        <v>0.15550931573031021</v>
      </c>
      <c r="CL88" s="14">
        <f t="shared" si="425"/>
        <v>0.15853146540814958</v>
      </c>
      <c r="CM88" s="14">
        <f t="shared" si="425"/>
        <v>0.14780307485507854</v>
      </c>
      <c r="CN88" s="14">
        <f t="shared" si="425"/>
        <v>0.15623951776799985</v>
      </c>
      <c r="CO88" s="14">
        <f t="shared" si="425"/>
        <v>0.17057465926011933</v>
      </c>
      <c r="CP88" s="14">
        <f t="shared" si="425"/>
        <v>0.168544431075248</v>
      </c>
      <c r="CQ88" s="14">
        <f t="shared" si="425"/>
        <v>0.1573286241772355</v>
      </c>
      <c r="CR88" s="14">
        <f t="shared" si="425"/>
        <v>0.13046600594487626</v>
      </c>
      <c r="CS88" s="14">
        <f t="shared" si="425"/>
        <v>0.12084833077689304</v>
      </c>
      <c r="CT88" s="23">
        <f t="shared" si="425"/>
        <v>0.13525588850972106</v>
      </c>
      <c r="CU88" s="14">
        <f t="shared" si="425"/>
        <v>0.15187840939368302</v>
      </c>
      <c r="CV88" s="14">
        <f t="shared" si="425"/>
        <v>0.14689695941350048</v>
      </c>
      <c r="CW88" s="14">
        <f t="shared" si="425"/>
        <v>0.13648621235275821</v>
      </c>
      <c r="CX88" s="14">
        <f t="shared" si="425"/>
        <v>0.11595239180473575</v>
      </c>
      <c r="CY88" s="14">
        <f t="shared" si="425"/>
        <v>0.10994017059230532</v>
      </c>
      <c r="CZ88" s="14">
        <f t="shared" si="425"/>
        <v>0.12938886309247419</v>
      </c>
      <c r="DA88" s="14">
        <f t="shared" si="425"/>
        <v>0.13819640324132196</v>
      </c>
      <c r="DB88" s="14">
        <f t="shared" si="425"/>
        <v>0.14280777500005468</v>
      </c>
      <c r="DC88" s="14">
        <f t="shared" si="425"/>
        <v>0.13806618409480392</v>
      </c>
      <c r="DD88" s="14">
        <f t="shared" si="425"/>
        <v>0.121823639080247</v>
      </c>
      <c r="DE88" s="14">
        <f t="shared" si="425"/>
        <v>0.10613540964353292</v>
      </c>
      <c r="DF88" s="23">
        <f t="shared" si="425"/>
        <v>0.12364461295619135</v>
      </c>
      <c r="DG88" s="14">
        <f t="shared" si="425"/>
        <v>0.13184594705403063</v>
      </c>
      <c r="DH88" s="14">
        <f t="shared" si="425"/>
        <v>0.13573922219377438</v>
      </c>
      <c r="DI88" s="14">
        <f t="shared" si="425"/>
        <v>0.11433073752801282</v>
      </c>
      <c r="DJ88" s="14">
        <f t="shared" si="425"/>
        <v>0.10839846388969791</v>
      </c>
      <c r="DK88" s="14">
        <f t="shared" si="425"/>
        <v>0.11128336778466805</v>
      </c>
      <c r="DL88" s="14">
        <f t="shared" si="425"/>
        <v>0.13119481281157341</v>
      </c>
      <c r="DM88" s="14">
        <f t="shared" si="425"/>
        <v>0.14782292453772361</v>
      </c>
      <c r="DN88" s="14">
        <f t="shared" si="425"/>
        <v>0.14879706679771837</v>
      </c>
      <c r="DO88" s="14">
        <f t="shared" si="425"/>
        <v>0.13547303070000569</v>
      </c>
      <c r="DP88" s="14">
        <f t="shared" si="425"/>
        <v>0.11358360702929746</v>
      </c>
      <c r="DQ88" s="14">
        <f t="shared" si="425"/>
        <v>0.11286705312173334</v>
      </c>
      <c r="DR88" s="14">
        <f t="shared" si="425"/>
        <v>0.12002802317980345</v>
      </c>
      <c r="DS88" s="14">
        <f t="shared" ref="DS88:FK88" si="426">SUM(DS85)/DS87</f>
        <v>0.12364306970116098</v>
      </c>
      <c r="DT88" s="14">
        <f t="shared" si="426"/>
        <v>0.11600862033912089</v>
      </c>
      <c r="DU88" s="14">
        <f t="shared" si="426"/>
        <v>0.10870951778743058</v>
      </c>
      <c r="DV88" s="280">
        <f t="shared" si="426"/>
        <v>9.9672286026394261E-2</v>
      </c>
      <c r="DW88" s="280">
        <f t="shared" si="426"/>
        <v>0.10624368241257443</v>
      </c>
      <c r="DX88" s="280">
        <f t="shared" si="426"/>
        <v>0.11851507407992014</v>
      </c>
      <c r="DY88" s="280">
        <f t="shared" si="426"/>
        <v>0.12984544859452476</v>
      </c>
      <c r="DZ88" s="280">
        <f t="shared" si="426"/>
        <v>0.13367176516102247</v>
      </c>
      <c r="EA88" s="280">
        <f t="shared" si="426"/>
        <v>0.12340376477977172</v>
      </c>
      <c r="EB88" s="280">
        <f t="shared" si="426"/>
        <v>0.10426454554465259</v>
      </c>
      <c r="EC88" s="280">
        <f t="shared" si="426"/>
        <v>9.5127559992424851E-2</v>
      </c>
      <c r="ED88" s="280">
        <f t="shared" si="426"/>
        <v>9.9607854839150856E-2</v>
      </c>
      <c r="EE88" s="280">
        <f t="shared" si="426"/>
        <v>0.1258305547832293</v>
      </c>
      <c r="EF88" s="280">
        <f t="shared" si="426"/>
        <v>0.10968782518210198</v>
      </c>
      <c r="EG88" s="280">
        <f t="shared" si="426"/>
        <v>0.10471421375448162</v>
      </c>
      <c r="EH88" s="280">
        <f t="shared" si="426"/>
        <v>9.9288030550163248E-2</v>
      </c>
      <c r="EI88" s="280">
        <f t="shared" si="426"/>
        <v>9.6333740049968045E-2</v>
      </c>
      <c r="EJ88" s="280">
        <f t="shared" si="426"/>
        <v>0.10944784116249393</v>
      </c>
      <c r="EK88" s="280">
        <f t="shared" si="426"/>
        <v>0.11619739701838863</v>
      </c>
      <c r="EL88" s="280">
        <f t="shared" si="426"/>
        <v>0.11865699817450771</v>
      </c>
      <c r="EM88" s="280">
        <f t="shared" si="426"/>
        <v>0.11385661043434075</v>
      </c>
      <c r="EN88" s="280">
        <f t="shared" si="426"/>
        <v>9.5411590046939249E-2</v>
      </c>
      <c r="EO88" s="280">
        <f t="shared" si="426"/>
        <v>8.3358017575180202E-2</v>
      </c>
      <c r="EP88" s="280">
        <f t="shared" si="426"/>
        <v>0.10412391168324189</v>
      </c>
      <c r="EQ88" s="280">
        <f t="shared" si="426"/>
        <v>0.11338089994799815</v>
      </c>
      <c r="ER88" s="280">
        <f t="shared" si="426"/>
        <v>0.10624514464034129</v>
      </c>
      <c r="ES88" s="280">
        <f t="shared" si="426"/>
        <v>9.458634751456127E-2</v>
      </c>
      <c r="ET88" s="280">
        <f t="shared" si="426"/>
        <v>8.0806182493263615E-2</v>
      </c>
      <c r="EU88" s="280">
        <f t="shared" si="426"/>
        <v>8.4206048144077714E-2</v>
      </c>
      <c r="EV88" s="280">
        <f t="shared" si="426"/>
        <v>9.5401010010915596E-2</v>
      </c>
      <c r="EW88" s="280">
        <f t="shared" si="426"/>
        <v>0.10128779308527949</v>
      </c>
      <c r="EX88" s="280">
        <f t="shared" si="426"/>
        <v>0.10379487492536345</v>
      </c>
      <c r="EY88" s="280">
        <f t="shared" si="426"/>
        <v>0.10164353778730553</v>
      </c>
      <c r="EZ88" s="280">
        <f t="shared" si="426"/>
        <v>8.4477406862400545E-2</v>
      </c>
      <c r="FA88" s="280">
        <f t="shared" si="426"/>
        <v>7.7663822318601639E-2</v>
      </c>
      <c r="FB88" s="280">
        <f t="shared" si="426"/>
        <v>8.5559062565298202E-2</v>
      </c>
      <c r="FC88" s="280">
        <f t="shared" si="426"/>
        <v>0.10188976909886766</v>
      </c>
      <c r="FD88" s="280">
        <f t="shared" si="426"/>
        <v>9.1960881434808156E-2</v>
      </c>
      <c r="FE88" s="280">
        <f t="shared" si="426"/>
        <v>9.1357109270445255E-2</v>
      </c>
      <c r="FF88" s="280">
        <f t="shared" si="426"/>
        <v>7.160488921779469E-2</v>
      </c>
      <c r="FG88" s="280">
        <f t="shared" si="426"/>
        <v>7.1382924994073324E-2</v>
      </c>
      <c r="FH88" s="280">
        <f t="shared" si="426"/>
        <v>7.8415642042530376E-2</v>
      </c>
      <c r="FI88" s="280">
        <f t="shared" si="426"/>
        <v>8.8449257463023762E-2</v>
      </c>
      <c r="FJ88" s="280">
        <f t="shared" si="426"/>
        <v>9.7127598333623263E-2</v>
      </c>
      <c r="FK88" s="280">
        <f t="shared" si="426"/>
        <v>9.1195812275158925E-2</v>
      </c>
    </row>
    <row r="89" spans="2:167" ht="13.8" thickBot="1" x14ac:dyDescent="0.3">
      <c r="B89" s="4" t="s">
        <v>11</v>
      </c>
      <c r="C89" s="178">
        <f t="shared" ref="C89:Q89" si="427">SUM(C86/C87)</f>
        <v>3.8223966528753921E-2</v>
      </c>
      <c r="D89" s="15">
        <f t="shared" si="427"/>
        <v>0.12322335784707404</v>
      </c>
      <c r="E89" s="15">
        <f t="shared" si="427"/>
        <v>0.19226239678318954</v>
      </c>
      <c r="F89" s="15">
        <f t="shared" si="427"/>
        <v>0.21988130860684724</v>
      </c>
      <c r="G89" s="15">
        <f t="shared" si="427"/>
        <v>0.32216786896231653</v>
      </c>
      <c r="H89" s="15">
        <f t="shared" si="427"/>
        <v>0.1099649973350348</v>
      </c>
      <c r="I89" s="15">
        <f t="shared" si="427"/>
        <v>0.47941825597842413</v>
      </c>
      <c r="J89" s="15">
        <f t="shared" si="427"/>
        <v>0.29606062586586174</v>
      </c>
      <c r="K89" s="15">
        <f t="shared" si="427"/>
        <v>0.34445935565612962</v>
      </c>
      <c r="L89" s="15">
        <f t="shared" si="427"/>
        <v>0.3679386911746087</v>
      </c>
      <c r="M89" s="15">
        <f t="shared" si="427"/>
        <v>0.39386091828027231</v>
      </c>
      <c r="N89" s="24">
        <f t="shared" si="427"/>
        <v>0.39457628188945681</v>
      </c>
      <c r="O89" s="178">
        <f t="shared" si="427"/>
        <v>0.36844461815519186</v>
      </c>
      <c r="P89" s="15">
        <f t="shared" si="427"/>
        <v>0.40282295991420886</v>
      </c>
      <c r="Q89" s="15">
        <f t="shared" si="427"/>
        <v>0.41107124551512048</v>
      </c>
      <c r="R89" s="15">
        <f t="shared" ref="R89:W89" si="428">SUM(R86/R87)</f>
        <v>0.43901630586940499</v>
      </c>
      <c r="S89" s="15">
        <f t="shared" si="428"/>
        <v>0.41252069013886938</v>
      </c>
      <c r="T89" s="15">
        <f t="shared" si="428"/>
        <v>0.41892344603682119</v>
      </c>
      <c r="U89" s="15">
        <f t="shared" si="428"/>
        <v>0.40776654230003562</v>
      </c>
      <c r="V89" s="15">
        <f t="shared" si="428"/>
        <v>0.41814237955679173</v>
      </c>
      <c r="W89" s="15">
        <f t="shared" si="428"/>
        <v>0.46191179671472171</v>
      </c>
      <c r="X89" s="15">
        <f t="shared" ref="X89:AC89" si="429">SUM(X86/X87)</f>
        <v>0.5215075497672792</v>
      </c>
      <c r="Y89" s="15">
        <f t="shared" si="429"/>
        <v>0.53951536790043975</v>
      </c>
      <c r="Z89" s="24">
        <f t="shared" si="429"/>
        <v>0.50428691044228302</v>
      </c>
      <c r="AA89" s="178">
        <f t="shared" si="429"/>
        <v>0.50833357306685423</v>
      </c>
      <c r="AB89" s="15">
        <f t="shared" si="429"/>
        <v>0.51486437882151581</v>
      </c>
      <c r="AC89" s="15">
        <f t="shared" si="429"/>
        <v>0.55341380898949444</v>
      </c>
      <c r="AD89" s="15">
        <f t="shared" ref="AD89:AI89" si="430">SUM(AD86/AD87)</f>
        <v>0.57004575037904615</v>
      </c>
      <c r="AE89" s="15">
        <f t="shared" si="430"/>
        <v>0.59028288410271024</v>
      </c>
      <c r="AF89" s="15">
        <f t="shared" si="430"/>
        <v>0.56477054558332862</v>
      </c>
      <c r="AG89" s="15">
        <f t="shared" si="430"/>
        <v>0.56286208506081659</v>
      </c>
      <c r="AH89" s="15">
        <f t="shared" si="430"/>
        <v>0.57656355725238728</v>
      </c>
      <c r="AI89" s="15">
        <f t="shared" si="430"/>
        <v>0.59546994991865931</v>
      </c>
      <c r="AJ89" s="15">
        <f t="shared" ref="AJ89:AO89" si="431">SUM(AJ86/AJ87)</f>
        <v>0.64842730071165811</v>
      </c>
      <c r="AK89" s="15">
        <f t="shared" si="431"/>
        <v>0.65611015031706199</v>
      </c>
      <c r="AL89" s="24">
        <f t="shared" si="431"/>
        <v>0.61800012664678516</v>
      </c>
      <c r="AM89" s="178">
        <f t="shared" si="431"/>
        <v>0.60856864406564015</v>
      </c>
      <c r="AN89" s="15">
        <f t="shared" si="431"/>
        <v>0.63809927477740003</v>
      </c>
      <c r="AO89" s="15">
        <f t="shared" si="431"/>
        <v>0.64801884090258111</v>
      </c>
      <c r="AP89" s="15">
        <f t="shared" ref="AP89:AU89" si="432">SUM(AP86/AP87)</f>
        <v>0.67859445848985145</v>
      </c>
      <c r="AQ89" s="15">
        <f t="shared" si="432"/>
        <v>0.68148690644777643</v>
      </c>
      <c r="AR89" s="15">
        <f t="shared" si="432"/>
        <v>0.65958040911980653</v>
      </c>
      <c r="AS89" s="15">
        <f t="shared" si="432"/>
        <v>0.64010414358519829</v>
      </c>
      <c r="AT89" s="15">
        <f t="shared" si="432"/>
        <v>0.64630274655594744</v>
      </c>
      <c r="AU89" s="15">
        <f t="shared" si="432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433">SUM(AY86/AY87)</f>
        <v>0.68294103998556288</v>
      </c>
      <c r="AZ89" s="15">
        <f t="shared" si="433"/>
        <v>0.69973577366759043</v>
      </c>
      <c r="BA89" s="15">
        <f t="shared" si="433"/>
        <v>0.71342242815731205</v>
      </c>
      <c r="BB89" s="15">
        <f t="shared" si="433"/>
        <v>0.73802660978392209</v>
      </c>
      <c r="BC89" s="15">
        <f t="shared" si="433"/>
        <v>0.73621197832284135</v>
      </c>
      <c r="BD89" s="15">
        <f t="shared" si="433"/>
        <v>0.70879145996094817</v>
      </c>
      <c r="BE89" s="15">
        <f t="shared" si="433"/>
        <v>0.71606118113838224</v>
      </c>
      <c r="BF89" s="15">
        <f t="shared" si="433"/>
        <v>0.71143905078383118</v>
      </c>
      <c r="BG89" s="15">
        <f t="shared" si="433"/>
        <v>0.73219398856040629</v>
      </c>
      <c r="BH89" s="15">
        <f t="shared" ref="BH89:BM89" si="434">SUM(BH86/BH87)</f>
        <v>0.77025399576037967</v>
      </c>
      <c r="BI89" s="15">
        <f t="shared" si="434"/>
        <v>0.77976006956112065</v>
      </c>
      <c r="BJ89" s="24">
        <f t="shared" si="434"/>
        <v>0.77249570460903694</v>
      </c>
      <c r="BK89" s="178">
        <f t="shared" si="434"/>
        <v>0.73940909136410504</v>
      </c>
      <c r="BL89" s="15">
        <f t="shared" si="434"/>
        <v>0.74399677455233015</v>
      </c>
      <c r="BM89" s="15">
        <f t="shared" si="434"/>
        <v>0.77701889020070836</v>
      </c>
      <c r="BN89" s="15">
        <f t="shared" ref="BN89:BS89" si="435">SUM(BN86/BN87)</f>
        <v>0.79575111210623539</v>
      </c>
      <c r="BO89" s="15">
        <f t="shared" si="435"/>
        <v>0.80079276257243615</v>
      </c>
      <c r="BP89" s="15">
        <f t="shared" si="435"/>
        <v>0.79335231037933518</v>
      </c>
      <c r="BQ89" s="15">
        <f t="shared" si="435"/>
        <v>0.78526423231255582</v>
      </c>
      <c r="BR89" s="15">
        <f t="shared" si="435"/>
        <v>0.77770398019863352</v>
      </c>
      <c r="BS89" s="15">
        <f t="shared" si="435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436">SUM(BW86/BW87)</f>
        <v>0.79058803791628218</v>
      </c>
      <c r="BX89" s="15">
        <f t="shared" si="436"/>
        <v>0.80078252987047027</v>
      </c>
      <c r="BY89" s="15">
        <f t="shared" si="436"/>
        <v>0.81667399782997563</v>
      </c>
      <c r="BZ89" s="15">
        <f t="shared" si="436"/>
        <v>0.83495885680699433</v>
      </c>
      <c r="CA89" s="15">
        <f t="shared" si="436"/>
        <v>0.83989509669687745</v>
      </c>
      <c r="CB89" s="15">
        <f t="shared" si="436"/>
        <v>0.81579420637810962</v>
      </c>
      <c r="CC89" s="15">
        <f t="shared" ref="CC89:DR89" si="437">SUM(CC86/CC87)</f>
        <v>0.81233816479416943</v>
      </c>
      <c r="CD89" s="15">
        <f t="shared" si="437"/>
        <v>0.81101531252968051</v>
      </c>
      <c r="CE89" s="15">
        <f t="shared" si="437"/>
        <v>0.82802694934521226</v>
      </c>
      <c r="CF89" s="15">
        <f t="shared" si="437"/>
        <v>0.8461881643546485</v>
      </c>
      <c r="CG89" s="15">
        <f t="shared" si="437"/>
        <v>0.85765576157503842</v>
      </c>
      <c r="CH89" s="15">
        <f t="shared" si="437"/>
        <v>0.8416277209104992</v>
      </c>
      <c r="CI89" s="178">
        <f t="shared" si="437"/>
        <v>0.82978501653354553</v>
      </c>
      <c r="CJ89" s="15">
        <f t="shared" si="437"/>
        <v>0.83245559425459481</v>
      </c>
      <c r="CK89" s="15">
        <f t="shared" si="437"/>
        <v>0.84449068426968976</v>
      </c>
      <c r="CL89" s="15">
        <f t="shared" si="437"/>
        <v>0.84146853459185045</v>
      </c>
      <c r="CM89" s="15">
        <f t="shared" si="437"/>
        <v>0.8521969251449214</v>
      </c>
      <c r="CN89" s="15">
        <f t="shared" si="437"/>
        <v>0.84376048223200018</v>
      </c>
      <c r="CO89" s="15">
        <f t="shared" si="437"/>
        <v>0.82942534073988072</v>
      </c>
      <c r="CP89" s="15">
        <f t="shared" si="437"/>
        <v>0.83145556892475203</v>
      </c>
      <c r="CQ89" s="15">
        <f t="shared" si="437"/>
        <v>0.84267137582276452</v>
      </c>
      <c r="CR89" s="15">
        <f t="shared" si="437"/>
        <v>0.86953399405512377</v>
      </c>
      <c r="CS89" s="15">
        <f t="shared" si="437"/>
        <v>0.87915166922310695</v>
      </c>
      <c r="CT89" s="24">
        <f t="shared" si="437"/>
        <v>0.86474411149027897</v>
      </c>
      <c r="CU89" s="15">
        <f t="shared" si="437"/>
        <v>0.84812159060631698</v>
      </c>
      <c r="CV89" s="15">
        <f t="shared" si="437"/>
        <v>0.85310304058649955</v>
      </c>
      <c r="CW89" s="15">
        <f t="shared" si="437"/>
        <v>0.86351378764724185</v>
      </c>
      <c r="CX89" s="15">
        <f t="shared" si="437"/>
        <v>0.88404760819526429</v>
      </c>
      <c r="CY89" s="15">
        <f t="shared" si="437"/>
        <v>0.89005982940769468</v>
      </c>
      <c r="CZ89" s="15">
        <f t="shared" si="437"/>
        <v>0.87061113690752578</v>
      </c>
      <c r="DA89" s="15">
        <f t="shared" si="437"/>
        <v>0.86180359675867801</v>
      </c>
      <c r="DB89" s="15">
        <f t="shared" si="437"/>
        <v>0.8571922249999453</v>
      </c>
      <c r="DC89" s="15">
        <f t="shared" si="437"/>
        <v>0.86193381590519602</v>
      </c>
      <c r="DD89" s="15">
        <f t="shared" si="437"/>
        <v>0.87817636091975304</v>
      </c>
      <c r="DE89" s="15">
        <f t="shared" si="437"/>
        <v>0.89386459035646704</v>
      </c>
      <c r="DF89" s="24">
        <f t="shared" si="437"/>
        <v>0.87635538704380866</v>
      </c>
      <c r="DG89" s="15">
        <f t="shared" si="437"/>
        <v>0.86815405294596937</v>
      </c>
      <c r="DH89" s="15">
        <f t="shared" si="437"/>
        <v>0.86426077780622557</v>
      </c>
      <c r="DI89" s="15">
        <f t="shared" si="437"/>
        <v>0.88566926247198718</v>
      </c>
      <c r="DJ89" s="15">
        <f t="shared" si="437"/>
        <v>0.89160153611030213</v>
      </c>
      <c r="DK89" s="15">
        <f t="shared" si="437"/>
        <v>0.88871663221533193</v>
      </c>
      <c r="DL89" s="15">
        <f t="shared" si="437"/>
        <v>0.86880518718842659</v>
      </c>
      <c r="DM89" s="15">
        <f t="shared" si="437"/>
        <v>0.85217707546227639</v>
      </c>
      <c r="DN89" s="15">
        <f t="shared" si="437"/>
        <v>0.85120293320228158</v>
      </c>
      <c r="DO89" s="15">
        <f t="shared" si="437"/>
        <v>0.86452696929999429</v>
      </c>
      <c r="DP89" s="15">
        <f t="shared" si="437"/>
        <v>0.88641639297070252</v>
      </c>
      <c r="DQ89" s="15">
        <f t="shared" si="437"/>
        <v>0.8871329468782666</v>
      </c>
      <c r="DR89" s="15">
        <f t="shared" si="437"/>
        <v>0.87997197682019657</v>
      </c>
      <c r="DS89" s="15">
        <f t="shared" ref="DS89:FK89" si="438">SUM(DS86/DS87)</f>
        <v>0.87635693029883899</v>
      </c>
      <c r="DT89" s="15">
        <f t="shared" si="438"/>
        <v>0.88399137966087915</v>
      </c>
      <c r="DU89" s="15">
        <f t="shared" si="438"/>
        <v>0.89129048221256946</v>
      </c>
      <c r="DV89" s="361">
        <f t="shared" si="438"/>
        <v>0.90032771397360578</v>
      </c>
      <c r="DW89" s="361">
        <f t="shared" si="438"/>
        <v>0.89375631758742557</v>
      </c>
      <c r="DX89" s="361">
        <f t="shared" si="438"/>
        <v>0.88148492592007988</v>
      </c>
      <c r="DY89" s="361">
        <f t="shared" si="438"/>
        <v>0.87015455140547526</v>
      </c>
      <c r="DZ89" s="361">
        <f t="shared" si="438"/>
        <v>0.86632823483897758</v>
      </c>
      <c r="EA89" s="361">
        <f t="shared" si="438"/>
        <v>0.87659623522022834</v>
      </c>
      <c r="EB89" s="361">
        <f t="shared" si="438"/>
        <v>0.89573545445534741</v>
      </c>
      <c r="EC89" s="361">
        <f t="shared" si="438"/>
        <v>0.90487244000757516</v>
      </c>
      <c r="ED89" s="361">
        <f t="shared" si="438"/>
        <v>0.90039214516084909</v>
      </c>
      <c r="EE89" s="361">
        <f t="shared" si="438"/>
        <v>0.87416944521677065</v>
      </c>
      <c r="EF89" s="361">
        <f t="shared" si="438"/>
        <v>0.89031217481789804</v>
      </c>
      <c r="EG89" s="361">
        <f t="shared" si="438"/>
        <v>0.89528578624551836</v>
      </c>
      <c r="EH89" s="361">
        <f t="shared" si="438"/>
        <v>0.90071196944983678</v>
      </c>
      <c r="EI89" s="361">
        <f t="shared" si="438"/>
        <v>0.90366625995003191</v>
      </c>
      <c r="EJ89" s="361">
        <f t="shared" si="438"/>
        <v>0.89055215883750605</v>
      </c>
      <c r="EK89" s="361">
        <f t="shared" si="438"/>
        <v>0.8838026029816114</v>
      </c>
      <c r="EL89" s="361">
        <f t="shared" si="438"/>
        <v>0.8813430018254923</v>
      </c>
      <c r="EM89" s="361">
        <f t="shared" si="438"/>
        <v>0.8861433895656593</v>
      </c>
      <c r="EN89" s="361">
        <f t="shared" si="438"/>
        <v>0.90458840995306078</v>
      </c>
      <c r="EO89" s="361">
        <f t="shared" si="438"/>
        <v>0.91664198242481976</v>
      </c>
      <c r="EP89" s="361">
        <f t="shared" si="438"/>
        <v>0.89587608831675813</v>
      </c>
      <c r="EQ89" s="361">
        <f t="shared" si="438"/>
        <v>0.88661910005200184</v>
      </c>
      <c r="ER89" s="361">
        <f t="shared" si="438"/>
        <v>0.89375485535965871</v>
      </c>
      <c r="ES89" s="361">
        <f t="shared" si="438"/>
        <v>0.9054136524854387</v>
      </c>
      <c r="ET89" s="361">
        <f t="shared" si="438"/>
        <v>0.91919381750673634</v>
      </c>
      <c r="EU89" s="361">
        <f t="shared" si="438"/>
        <v>0.91579395185592227</v>
      </c>
      <c r="EV89" s="361">
        <f t="shared" si="438"/>
        <v>0.90459898998908439</v>
      </c>
      <c r="EW89" s="361">
        <f t="shared" si="438"/>
        <v>0.89871220691472053</v>
      </c>
      <c r="EX89" s="361">
        <f t="shared" si="438"/>
        <v>0.89620512507463657</v>
      </c>
      <c r="EY89" s="361">
        <f t="shared" si="438"/>
        <v>0.8983564622126945</v>
      </c>
      <c r="EZ89" s="361">
        <f t="shared" si="438"/>
        <v>0.91552259313759943</v>
      </c>
      <c r="FA89" s="361">
        <f t="shared" si="438"/>
        <v>0.92233617768139831</v>
      </c>
      <c r="FB89" s="361">
        <f t="shared" si="438"/>
        <v>0.91444093743470178</v>
      </c>
      <c r="FC89" s="361">
        <f t="shared" si="438"/>
        <v>0.8981102309011324</v>
      </c>
      <c r="FD89" s="361">
        <f t="shared" si="438"/>
        <v>0.90803911856519182</v>
      </c>
      <c r="FE89" s="361">
        <f t="shared" si="438"/>
        <v>0.90864289072955473</v>
      </c>
      <c r="FF89" s="361">
        <f t="shared" si="438"/>
        <v>0.92839511078220527</v>
      </c>
      <c r="FG89" s="361">
        <f t="shared" si="438"/>
        <v>0.92861707500592672</v>
      </c>
      <c r="FH89" s="361">
        <f t="shared" si="438"/>
        <v>0.92158435795746962</v>
      </c>
      <c r="FI89" s="361">
        <f t="shared" si="438"/>
        <v>0.91155074253697621</v>
      </c>
      <c r="FJ89" s="361">
        <f t="shared" si="438"/>
        <v>0.90287240166637672</v>
      </c>
      <c r="FK89" s="361">
        <f t="shared" si="438"/>
        <v>0.90880418772484106</v>
      </c>
    </row>
    <row r="90" spans="2:167" x14ac:dyDescent="0.25">
      <c r="K90" s="38"/>
      <c r="DQ90" s="18"/>
    </row>
    <row r="91" spans="2:167" x14ac:dyDescent="0.25">
      <c r="K91" s="38"/>
    </row>
    <row r="92" spans="2:167" x14ac:dyDescent="0.25">
      <c r="K92" s="38"/>
    </row>
    <row r="93" spans="2:167" x14ac:dyDescent="0.25">
      <c r="K93" s="38"/>
    </row>
    <row r="94" spans="2:167" x14ac:dyDescent="0.25">
      <c r="K94" s="38"/>
    </row>
    <row r="95" spans="2:167" x14ac:dyDescent="0.25">
      <c r="K95" s="38"/>
    </row>
    <row r="96" spans="2:167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U9lZq9WGZ7mTu90q1KZYl+20xj4keTFuGVyel+EmTKzSphe/aluHiVGd+eHwM0ZdB7HxQSiCAZuZ4uUbCNByUA==" saltValue="2smstfK8vjrCQS5LviiQyA==" spinCount="100000" sheet="1" objects="1" scenarios="1"/>
  <mergeCells count="84"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N99"/>
  <sheetViews>
    <sheetView zoomScaleNormal="100" workbookViewId="0">
      <pane xSplit="2" ySplit="5" topLeftCell="EZ76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FC97" sqref="FC97"/>
    </sheetView>
  </sheetViews>
  <sheetFormatPr defaultColWidth="9.109375" defaultRowHeight="13.2" x14ac:dyDescent="0.25"/>
  <cols>
    <col min="1" max="1" width="9.109375" style="2"/>
    <col min="2" max="2" width="25.7773437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2187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2187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2187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7773437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5" width="11.44140625" style="2" bestFit="1" customWidth="1"/>
    <col min="166" max="166" width="10.44140625" style="2" bestFit="1" customWidth="1"/>
    <col min="167" max="167" width="11.33203125" style="2" customWidth="1"/>
    <col min="168" max="16384" width="9.109375" style="2"/>
  </cols>
  <sheetData>
    <row r="2" spans="2:170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ht="13.8" thickBot="1" x14ac:dyDescent="0.3">
      <c r="B3" s="2"/>
      <c r="C3" s="566" t="s">
        <v>80</v>
      </c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 t="s">
        <v>82</v>
      </c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 t="s">
        <v>82</v>
      </c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 t="s">
        <v>82</v>
      </c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 t="s">
        <v>82</v>
      </c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 t="s">
        <v>82</v>
      </c>
      <c r="BL3" s="566"/>
      <c r="BM3" s="566"/>
      <c r="BN3" s="566"/>
      <c r="BO3" s="566"/>
      <c r="BP3" s="566"/>
      <c r="BQ3" s="566"/>
      <c r="BR3" s="566"/>
      <c r="BS3" s="566"/>
      <c r="BT3" s="566"/>
      <c r="BU3" s="566"/>
      <c r="BV3" s="566"/>
      <c r="BW3" s="566" t="s">
        <v>82</v>
      </c>
      <c r="BX3" s="566"/>
      <c r="BY3" s="566"/>
      <c r="BZ3" s="566"/>
      <c r="CA3" s="566"/>
      <c r="CB3" s="566"/>
      <c r="CC3" s="566"/>
      <c r="CD3" s="566"/>
      <c r="CE3" s="566"/>
      <c r="CF3" s="566"/>
      <c r="CG3" s="566"/>
      <c r="CH3" s="566"/>
      <c r="CI3" s="557" t="s">
        <v>0</v>
      </c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 t="s">
        <v>0</v>
      </c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 t="s">
        <v>0</v>
      </c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 t="s">
        <v>0</v>
      </c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 t="s">
        <v>0</v>
      </c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 t="s">
        <v>0</v>
      </c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 t="s">
        <v>0</v>
      </c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</row>
    <row r="4" spans="2:170" ht="13.8" thickBot="1" x14ac:dyDescent="0.3">
      <c r="B4" s="2"/>
      <c r="C4" s="561">
        <v>2002</v>
      </c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3"/>
      <c r="O4" s="561">
        <v>2003</v>
      </c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3"/>
      <c r="AA4" s="561">
        <v>2004</v>
      </c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3"/>
      <c r="AM4" s="561">
        <v>2005</v>
      </c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3"/>
      <c r="AY4" s="561">
        <v>2006</v>
      </c>
      <c r="AZ4" s="562"/>
      <c r="BA4" s="562"/>
      <c r="BB4" s="562"/>
      <c r="BC4" s="562"/>
      <c r="BD4" s="562"/>
      <c r="BE4" s="562"/>
      <c r="BF4" s="562"/>
      <c r="BG4" s="562"/>
      <c r="BH4" s="562"/>
      <c r="BI4" s="562"/>
      <c r="BJ4" s="563"/>
      <c r="BK4" s="561">
        <v>2007</v>
      </c>
      <c r="BL4" s="562"/>
      <c r="BM4" s="562"/>
      <c r="BN4" s="562"/>
      <c r="BO4" s="562"/>
      <c r="BP4" s="562"/>
      <c r="BQ4" s="562"/>
      <c r="BR4" s="562"/>
      <c r="BS4" s="562"/>
      <c r="BT4" s="562"/>
      <c r="BU4" s="562"/>
      <c r="BV4" s="563"/>
      <c r="BW4" s="584">
        <v>2008</v>
      </c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6"/>
      <c r="CI4" s="554">
        <v>2009</v>
      </c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6"/>
      <c r="CU4" s="561">
        <v>2010</v>
      </c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3"/>
      <c r="DG4" s="561">
        <v>2011</v>
      </c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3"/>
      <c r="DS4" s="561">
        <v>2012</v>
      </c>
      <c r="DT4" s="562"/>
      <c r="DU4" s="562"/>
      <c r="DV4" s="562"/>
      <c r="DW4" s="562"/>
      <c r="DX4" s="562"/>
      <c r="DY4" s="562"/>
      <c r="DZ4" s="562"/>
      <c r="EA4" s="562"/>
      <c r="EB4" s="562"/>
      <c r="EC4" s="562"/>
      <c r="ED4" s="563"/>
      <c r="EE4" s="561">
        <v>2013</v>
      </c>
      <c r="EF4" s="562"/>
      <c r="EG4" s="562"/>
      <c r="EH4" s="562"/>
      <c r="EI4" s="562"/>
      <c r="EJ4" s="562"/>
      <c r="EK4" s="562"/>
      <c r="EL4" s="562"/>
      <c r="EM4" s="562"/>
      <c r="EN4" s="562"/>
      <c r="EO4" s="562"/>
      <c r="EP4" s="563"/>
      <c r="EQ4" s="561">
        <v>2014</v>
      </c>
      <c r="ER4" s="562"/>
      <c r="ES4" s="562"/>
      <c r="ET4" s="562"/>
      <c r="EU4" s="562"/>
      <c r="EV4" s="562"/>
      <c r="EW4" s="562"/>
      <c r="EX4" s="562"/>
      <c r="EY4" s="562"/>
      <c r="EZ4" s="562"/>
      <c r="FA4" s="562"/>
      <c r="FB4" s="563"/>
      <c r="FC4" s="561">
        <v>2015</v>
      </c>
      <c r="FD4" s="562"/>
      <c r="FE4" s="562"/>
      <c r="FF4" s="562"/>
      <c r="FG4" s="562"/>
      <c r="FH4" s="562"/>
      <c r="FI4" s="562"/>
      <c r="FJ4" s="562"/>
      <c r="FK4" s="562"/>
      <c r="FL4" s="562"/>
      <c r="FM4" s="562"/>
      <c r="FN4" s="563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</row>
    <row r="6" spans="2:170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70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70" x14ac:dyDescent="0.25">
      <c r="B8" s="3" t="s">
        <v>1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</row>
    <row r="9" spans="2:170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</row>
    <row r="10" spans="2:170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K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</row>
    <row r="11" spans="2:170" s="188" customFormat="1" x14ac:dyDescent="0.25">
      <c r="B11" s="264" t="s">
        <v>10</v>
      </c>
      <c r="C11" s="258">
        <f t="shared" ref="C11:H11" si="17">SUM(C8)/C10</f>
        <v>0.99185995463525278</v>
      </c>
      <c r="D11" s="259">
        <f t="shared" si="17"/>
        <v>0.98700329468300052</v>
      </c>
      <c r="E11" s="259">
        <f t="shared" si="17"/>
        <v>0.98434347756978491</v>
      </c>
      <c r="F11" s="259">
        <f t="shared" si="17"/>
        <v>0.97844884607521254</v>
      </c>
      <c r="G11" s="259">
        <f t="shared" si="17"/>
        <v>0.97566084847902812</v>
      </c>
      <c r="H11" s="259">
        <f t="shared" si="17"/>
        <v>0.97937671307308705</v>
      </c>
      <c r="I11" s="259">
        <f t="shared" ref="I11:Q11" si="18">SUM(I8)/I10</f>
        <v>0.96993443721286365</v>
      </c>
      <c r="J11" s="259">
        <f t="shared" si="18"/>
        <v>0.96434023115151102</v>
      </c>
      <c r="K11" s="259">
        <f t="shared" si="18"/>
        <v>0.9622656511787725</v>
      </c>
      <c r="L11" s="259">
        <f t="shared" si="18"/>
        <v>0.95830292745014845</v>
      </c>
      <c r="M11" s="259">
        <f t="shared" si="18"/>
        <v>0.95533514220814897</v>
      </c>
      <c r="N11" s="265">
        <f t="shared" si="18"/>
        <v>0.95162244572884902</v>
      </c>
      <c r="O11" s="258">
        <f t="shared" si="18"/>
        <v>0.9452983939941082</v>
      </c>
      <c r="P11" s="259">
        <f t="shared" si="18"/>
        <v>0.94405145840386295</v>
      </c>
      <c r="Q11" s="259">
        <f t="shared" si="18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19">SUM(U8)/U10</f>
        <v>0.91433400788405528</v>
      </c>
      <c r="V11" s="259">
        <f t="shared" si="19"/>
        <v>0.90533103790376701</v>
      </c>
      <c r="W11" s="259">
        <f t="shared" si="19"/>
        <v>0.8962128321859717</v>
      </c>
      <c r="X11" s="259">
        <f t="shared" si="19"/>
        <v>0.88627767675065794</v>
      </c>
      <c r="Y11" s="259">
        <f t="shared" si="19"/>
        <v>0.87747404259288408</v>
      </c>
      <c r="Z11" s="265">
        <f t="shared" si="19"/>
        <v>0.8691434719233706</v>
      </c>
      <c r="AA11" s="259">
        <f t="shared" ref="AA11:AF11" si="20">SUM(AA8)/AA10</f>
        <v>0.86020173727857219</v>
      </c>
      <c r="AB11" s="259">
        <f t="shared" si="20"/>
        <v>0.85663830377580985</v>
      </c>
      <c r="AC11" s="259">
        <f t="shared" si="20"/>
        <v>0.85321587222936024</v>
      </c>
      <c r="AD11" s="259">
        <f t="shared" si="20"/>
        <v>0.84708846777812297</v>
      </c>
      <c r="AE11" s="259">
        <f t="shared" si="20"/>
        <v>0.83917443914451917</v>
      </c>
      <c r="AF11" s="259">
        <f t="shared" si="20"/>
        <v>0.82785416441488846</v>
      </c>
      <c r="AG11" s="259">
        <f t="shared" ref="AG11:AL11" si="21">SUM(AG8)/AG10</f>
        <v>0.82346577045255742</v>
      </c>
      <c r="AH11" s="259">
        <f t="shared" si="21"/>
        <v>0.81578750208913253</v>
      </c>
      <c r="AI11" s="259">
        <f t="shared" si="21"/>
        <v>0.80562414029271778</v>
      </c>
      <c r="AJ11" s="259">
        <f t="shared" si="21"/>
        <v>0.79969583058337401</v>
      </c>
      <c r="AK11" s="259">
        <f t="shared" si="21"/>
        <v>0.79447287380797016</v>
      </c>
      <c r="AL11" s="259">
        <f t="shared" si="21"/>
        <v>0.78844050461841531</v>
      </c>
      <c r="AM11" s="271">
        <f t="shared" ref="AM11:AR11" si="22">SUM(AM8)/AM10</f>
        <v>0.78413631089492608</v>
      </c>
      <c r="AN11" s="259">
        <f t="shared" si="22"/>
        <v>0.78034784396126444</v>
      </c>
      <c r="AO11" s="259">
        <f t="shared" si="22"/>
        <v>0.77690091015435536</v>
      </c>
      <c r="AP11" s="259">
        <f t="shared" si="22"/>
        <v>0.77302640918046939</v>
      </c>
      <c r="AQ11" s="259">
        <f t="shared" si="22"/>
        <v>0.76810706242093141</v>
      </c>
      <c r="AR11" s="259">
        <f t="shared" si="22"/>
        <v>0.76243800810706763</v>
      </c>
      <c r="AS11" s="259">
        <f t="shared" ref="AS11:AX11" si="23">SUM(AS8)/AS10</f>
        <v>0.75612477205540896</v>
      </c>
      <c r="AT11" s="259">
        <f t="shared" si="23"/>
        <v>0.74926340434435923</v>
      </c>
      <c r="AU11" s="259">
        <f t="shared" si="23"/>
        <v>0.74200993512679758</v>
      </c>
      <c r="AV11" s="259">
        <f t="shared" si="23"/>
        <v>0.73471739032214345</v>
      </c>
      <c r="AW11" s="259">
        <f t="shared" si="23"/>
        <v>0.72780370535487549</v>
      </c>
      <c r="AX11" s="259">
        <f t="shared" si="23"/>
        <v>0.7223133371769539</v>
      </c>
      <c r="AY11" s="271">
        <f t="shared" ref="AY11:BJ11" si="24">SUM(AY8)/AY10</f>
        <v>0.71393659514941099</v>
      </c>
      <c r="AZ11" s="259">
        <f t="shared" si="24"/>
        <v>0.70829145023164397</v>
      </c>
      <c r="BA11" s="259">
        <f t="shared" si="24"/>
        <v>0.70403077043840023</v>
      </c>
      <c r="BB11" s="259">
        <f t="shared" si="24"/>
        <v>0.69819090878653611</v>
      </c>
      <c r="BC11" s="259">
        <f t="shared" si="24"/>
        <v>0.69316202090592338</v>
      </c>
      <c r="BD11" s="259">
        <f t="shared" si="24"/>
        <v>0.68670295446568352</v>
      </c>
      <c r="BE11" s="259">
        <f t="shared" si="24"/>
        <v>0.67833549457093401</v>
      </c>
      <c r="BF11" s="259">
        <f t="shared" si="24"/>
        <v>0.67250743530588986</v>
      </c>
      <c r="BG11" s="259">
        <f t="shared" si="24"/>
        <v>0.66758243282993945</v>
      </c>
      <c r="BH11" s="259">
        <f t="shared" si="24"/>
        <v>0.66371785997670218</v>
      </c>
      <c r="BI11" s="259">
        <f t="shared" si="24"/>
        <v>0.65784654105010054</v>
      </c>
      <c r="BJ11" s="265">
        <f t="shared" si="24"/>
        <v>0.65256559815582804</v>
      </c>
      <c r="BK11" s="259">
        <f t="shared" ref="BK11:BP11" si="25">SUM(BK8)/BK10</f>
        <v>0.64717062586551988</v>
      </c>
      <c r="BL11" s="259">
        <f t="shared" si="25"/>
        <v>0.64237516112761306</v>
      </c>
      <c r="BM11" s="259">
        <f t="shared" si="25"/>
        <v>0.63627780167717929</v>
      </c>
      <c r="BN11" s="259">
        <f t="shared" si="25"/>
        <v>0.62945578952655756</v>
      </c>
      <c r="BO11" s="259">
        <f t="shared" si="25"/>
        <v>0.62165292938293604</v>
      </c>
      <c r="BP11" s="259">
        <f t="shared" si="25"/>
        <v>0.61492013807954005</v>
      </c>
      <c r="BQ11" s="259">
        <f t="shared" ref="BQ11:BV11" si="26">SUM(BQ8)/BQ10</f>
        <v>0.60644006160929254</v>
      </c>
      <c r="BR11" s="259">
        <f t="shared" si="26"/>
        <v>0.59844921684341301</v>
      </c>
      <c r="BS11" s="259">
        <f t="shared" si="26"/>
        <v>0.5906655956568706</v>
      </c>
      <c r="BT11" s="259">
        <f t="shared" si="26"/>
        <v>0.58175714223021902</v>
      </c>
      <c r="BU11" s="259">
        <f t="shared" si="26"/>
        <v>0.57332989820697366</v>
      </c>
      <c r="BV11" s="265">
        <f t="shared" si="26"/>
        <v>0.56392819175169606</v>
      </c>
      <c r="BW11" s="271">
        <f t="shared" ref="BW11:CB11" si="27">SUM(BW8)/BW10</f>
        <v>0.55341372050419713</v>
      </c>
      <c r="BX11" s="259">
        <f t="shared" si="27"/>
        <v>0.54553899283091445</v>
      </c>
      <c r="BY11" s="259">
        <f t="shared" si="27"/>
        <v>0.53553428382650858</v>
      </c>
      <c r="BZ11" s="259">
        <f t="shared" si="27"/>
        <v>0.52435214015182385</v>
      </c>
      <c r="CA11" s="259">
        <f t="shared" si="27"/>
        <v>0.51385014490551295</v>
      </c>
      <c r="CB11" s="259">
        <f t="shared" si="27"/>
        <v>0.50568311349943007</v>
      </c>
      <c r="CC11" s="259">
        <f t="shared" ref="CC11:DK11" si="28">SUM(CC8)/CC10</f>
        <v>0.49439289207871029</v>
      </c>
      <c r="CD11" s="259">
        <f t="shared" si="28"/>
        <v>0.47422485641490691</v>
      </c>
      <c r="CE11" s="259">
        <f t="shared" si="28"/>
        <v>0.44412005957648887</v>
      </c>
      <c r="CF11" s="259">
        <f t="shared" si="28"/>
        <v>0.41459954801162874</v>
      </c>
      <c r="CG11" s="259">
        <f t="shared" si="28"/>
        <v>0.3944112226860732</v>
      </c>
      <c r="CH11" s="265">
        <f t="shared" si="28"/>
        <v>0.38577972301783969</v>
      </c>
      <c r="CI11" s="258">
        <f t="shared" si="28"/>
        <v>0.38162714737005832</v>
      </c>
      <c r="CJ11" s="259">
        <f t="shared" si="28"/>
        <v>0.37830641056551206</v>
      </c>
      <c r="CK11" s="259">
        <f t="shared" si="28"/>
        <v>0.37546347074717101</v>
      </c>
      <c r="CL11" s="259">
        <f t="shared" si="28"/>
        <v>0.37276104444503833</v>
      </c>
      <c r="CM11" s="259">
        <f t="shared" si="28"/>
        <v>0.36969334266646003</v>
      </c>
      <c r="CN11" s="259">
        <f t="shared" si="28"/>
        <v>0.36611259824429232</v>
      </c>
      <c r="CO11" s="259">
        <f t="shared" si="28"/>
        <v>0.36220968068876491</v>
      </c>
      <c r="CP11" s="259">
        <f t="shared" si="28"/>
        <v>0.35819598729238183</v>
      </c>
      <c r="CQ11" s="259">
        <f t="shared" si="28"/>
        <v>0.35308626191275255</v>
      </c>
      <c r="CR11" s="259">
        <f t="shared" si="28"/>
        <v>0.34803540011728956</v>
      </c>
      <c r="CS11" s="259">
        <f t="shared" si="28"/>
        <v>0.34404942276093126</v>
      </c>
      <c r="CT11" s="265">
        <f t="shared" si="28"/>
        <v>0.34062778545770905</v>
      </c>
      <c r="CU11" s="259">
        <f t="shared" si="28"/>
        <v>0.337667532439827</v>
      </c>
      <c r="CV11" s="259">
        <f t="shared" si="28"/>
        <v>0.33453841600947004</v>
      </c>
      <c r="CW11" s="259">
        <f t="shared" si="28"/>
        <v>0.33006821108190648</v>
      </c>
      <c r="CX11" s="259">
        <f t="shared" si="28"/>
        <v>0.32624633431085043</v>
      </c>
      <c r="CY11" s="259">
        <f t="shared" si="28"/>
        <v>0.32161704881166431</v>
      </c>
      <c r="CZ11" s="259">
        <f t="shared" si="28"/>
        <v>0.31734313434732875</v>
      </c>
      <c r="DA11" s="259">
        <f t="shared" si="28"/>
        <v>0.31290044389420607</v>
      </c>
      <c r="DB11" s="259">
        <f t="shared" si="28"/>
        <v>0.30820386219583756</v>
      </c>
      <c r="DC11" s="259">
        <f t="shared" si="28"/>
        <v>0.3039664801517481</v>
      </c>
      <c r="DD11" s="259">
        <f t="shared" si="28"/>
        <v>0.29976220672162335</v>
      </c>
      <c r="DE11" s="259">
        <f t="shared" si="28"/>
        <v>0.29528487540822734</v>
      </c>
      <c r="DF11" s="265">
        <f t="shared" si="28"/>
        <v>0.29191076051822595</v>
      </c>
      <c r="DG11" s="259">
        <f t="shared" si="28"/>
        <v>0.28909730486892965</v>
      </c>
      <c r="DH11" s="259">
        <f t="shared" si="28"/>
        <v>0.28641601321110954</v>
      </c>
      <c r="DI11" s="259">
        <f t="shared" si="28"/>
        <v>0.28296758078565959</v>
      </c>
      <c r="DJ11" s="259">
        <f t="shared" si="28"/>
        <v>0.27939672667586118</v>
      </c>
      <c r="DK11" s="259">
        <f t="shared" si="28"/>
        <v>0.27676784610387567</v>
      </c>
      <c r="DL11" s="259">
        <f t="shared" ref="DL11:DR11" si="29">SUM(DL8)/DL10</f>
        <v>0.27421102497395822</v>
      </c>
      <c r="DM11" s="259">
        <f t="shared" si="29"/>
        <v>0.27203181255258113</v>
      </c>
      <c r="DN11" s="259">
        <f t="shared" si="29"/>
        <v>0.27139717818758841</v>
      </c>
      <c r="DO11" s="259">
        <f t="shared" si="29"/>
        <v>0.2713115609348915</v>
      </c>
      <c r="DP11" s="259">
        <f t="shared" si="29"/>
        <v>0.26488797477605397</v>
      </c>
      <c r="DQ11" s="259">
        <f t="shared" si="29"/>
        <v>0.26215629371359378</v>
      </c>
      <c r="DR11" s="259">
        <f t="shared" si="29"/>
        <v>0.26031777494940223</v>
      </c>
      <c r="DS11" s="259">
        <f t="shared" ref="DS11:FK11" si="30">SUM(DS8)/DS10</f>
        <v>0.25899107934686211</v>
      </c>
      <c r="DT11" s="259">
        <f t="shared" si="30"/>
        <v>0.25684765309051061</v>
      </c>
      <c r="DU11" s="259">
        <f t="shared" si="30"/>
        <v>0.25444641947588903</v>
      </c>
      <c r="DV11" s="282">
        <f t="shared" si="30"/>
        <v>0.25252289291721175</v>
      </c>
      <c r="DW11" s="282">
        <f t="shared" si="30"/>
        <v>0.2500155508096788</v>
      </c>
      <c r="DX11" s="282">
        <f t="shared" si="30"/>
        <v>0.24679713089265723</v>
      </c>
      <c r="DY11" s="282">
        <f t="shared" si="30"/>
        <v>0.24419194533595609</v>
      </c>
      <c r="DZ11" s="282">
        <f t="shared" si="30"/>
        <v>0.24195100250367274</v>
      </c>
      <c r="EA11" s="282">
        <f t="shared" si="30"/>
        <v>0.23986201689103576</v>
      </c>
      <c r="EB11" s="282">
        <f t="shared" si="30"/>
        <v>0.23745551647375407</v>
      </c>
      <c r="EC11" s="282">
        <f t="shared" si="30"/>
        <v>0.23564313488559432</v>
      </c>
      <c r="ED11" s="282">
        <f t="shared" si="30"/>
        <v>0.23405134136015365</v>
      </c>
      <c r="EE11" s="282">
        <f t="shared" si="30"/>
        <v>0.23220648791858781</v>
      </c>
      <c r="EF11" s="282">
        <f t="shared" si="30"/>
        <v>0.22976508014821895</v>
      </c>
      <c r="EG11" s="282">
        <f t="shared" si="30"/>
        <v>0.22790695287603466</v>
      </c>
      <c r="EH11" s="282">
        <f t="shared" si="30"/>
        <v>0.22624564281320483</v>
      </c>
      <c r="EI11" s="282">
        <f t="shared" si="30"/>
        <v>0.2245473289980609</v>
      </c>
      <c r="EJ11" s="282">
        <f t="shared" si="30"/>
        <v>0.22253001868967459</v>
      </c>
      <c r="EK11" s="282">
        <f t="shared" si="30"/>
        <v>0.22119848618722451</v>
      </c>
      <c r="EL11" s="282">
        <f t="shared" si="30"/>
        <v>0.21961933398789069</v>
      </c>
      <c r="EM11" s="282">
        <f t="shared" si="30"/>
        <v>0.21767592436567146</v>
      </c>
      <c r="EN11" s="282">
        <f t="shared" si="30"/>
        <v>0.21654968975689146</v>
      </c>
      <c r="EO11" s="282">
        <f t="shared" si="30"/>
        <v>0.21456226376545101</v>
      </c>
      <c r="EP11" s="282">
        <f t="shared" si="30"/>
        <v>0.21392966430924487</v>
      </c>
      <c r="EQ11" s="282">
        <f t="shared" si="30"/>
        <v>0.21268982414946019</v>
      </c>
      <c r="ER11" s="282">
        <f t="shared" si="30"/>
        <v>0.21088615591534801</v>
      </c>
      <c r="ES11" s="282">
        <f t="shared" si="30"/>
        <v>0.20929925301082372</v>
      </c>
      <c r="ET11" s="282">
        <f t="shared" si="30"/>
        <v>0.20799715837012228</v>
      </c>
      <c r="EU11" s="282">
        <f t="shared" si="30"/>
        <v>0.20660301742068363</v>
      </c>
      <c r="EV11" s="282">
        <f t="shared" si="30"/>
        <v>0.20428438530143386</v>
      </c>
      <c r="EW11" s="282">
        <f t="shared" si="30"/>
        <v>0.20229539306335043</v>
      </c>
      <c r="EX11" s="282">
        <f t="shared" si="30"/>
        <v>0.19987614415611879</v>
      </c>
      <c r="EY11" s="282">
        <f t="shared" si="30"/>
        <v>0.19786887970148201</v>
      </c>
      <c r="EZ11" s="282">
        <f t="shared" si="30"/>
        <v>0.19648900169204739</v>
      </c>
      <c r="FA11" s="282">
        <f t="shared" si="30"/>
        <v>0.19477259005836184</v>
      </c>
      <c r="FB11" s="282">
        <f t="shared" si="30"/>
        <v>0.19334978464198299</v>
      </c>
      <c r="FC11" s="282">
        <f t="shared" si="30"/>
        <v>0.19083195260330371</v>
      </c>
      <c r="FD11" s="282">
        <f t="shared" si="30"/>
        <v>0.19030009884546489</v>
      </c>
      <c r="FE11" s="282">
        <f t="shared" si="30"/>
        <v>0.18849267009146722</v>
      </c>
      <c r="FF11" s="282">
        <f t="shared" si="30"/>
        <v>0.18673736599922891</v>
      </c>
      <c r="FG11" s="282">
        <f t="shared" si="30"/>
        <v>0.18571935985752377</v>
      </c>
      <c r="FH11" s="282">
        <f t="shared" si="30"/>
        <v>0.18470332742567586</v>
      </c>
      <c r="FI11" s="282">
        <f t="shared" si="30"/>
        <v>0.18253135735201267</v>
      </c>
      <c r="FJ11" s="282">
        <f t="shared" si="30"/>
        <v>0.18096089829582154</v>
      </c>
      <c r="FK11" s="282">
        <f t="shared" si="30"/>
        <v>0.17920504481243327</v>
      </c>
    </row>
    <row r="12" spans="2:170" s="188" customFormat="1" ht="13.8" thickBot="1" x14ac:dyDescent="0.3">
      <c r="B12" s="266" t="s">
        <v>11</v>
      </c>
      <c r="C12" s="260">
        <f t="shared" ref="C12:H12" si="31">SUM(C9/C10)</f>
        <v>8.1400453647472015E-3</v>
      </c>
      <c r="D12" s="261">
        <f t="shared" si="31"/>
        <v>1.2996705316999473E-2</v>
      </c>
      <c r="E12" s="261">
        <f t="shared" si="31"/>
        <v>1.5656522430215071E-2</v>
      </c>
      <c r="F12" s="261">
        <f t="shared" si="31"/>
        <v>2.1551153924787434E-2</v>
      </c>
      <c r="G12" s="261">
        <f t="shared" si="31"/>
        <v>2.4339151520971887E-2</v>
      </c>
      <c r="H12" s="261">
        <f t="shared" si="31"/>
        <v>2.0623286926912905E-2</v>
      </c>
      <c r="I12" s="261">
        <f t="shared" ref="I12:Q12" si="32">SUM(I9/I10)</f>
        <v>3.0065562787136294E-2</v>
      </c>
      <c r="J12" s="261">
        <f t="shared" si="32"/>
        <v>3.5659768848489024E-2</v>
      </c>
      <c r="K12" s="261">
        <f t="shared" si="32"/>
        <v>3.7734348821227559E-2</v>
      </c>
      <c r="L12" s="261">
        <f t="shared" si="32"/>
        <v>4.1697072549851506E-2</v>
      </c>
      <c r="M12" s="261">
        <f t="shared" si="32"/>
        <v>4.4664857791850997E-2</v>
      </c>
      <c r="N12" s="267">
        <f t="shared" si="32"/>
        <v>4.8377554271150959E-2</v>
      </c>
      <c r="O12" s="260">
        <f t="shared" si="32"/>
        <v>5.4701606005891856E-2</v>
      </c>
      <c r="P12" s="261">
        <f t="shared" si="32"/>
        <v>5.5948541596137054E-2</v>
      </c>
      <c r="Q12" s="261">
        <f t="shared" si="32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3">SUM(U9/U10)</f>
        <v>8.5665992115944736E-2</v>
      </c>
      <c r="V12" s="261">
        <f t="shared" si="33"/>
        <v>9.4668962096232961E-2</v>
      </c>
      <c r="W12" s="261">
        <f t="shared" si="33"/>
        <v>0.10378716781402832</v>
      </c>
      <c r="X12" s="261">
        <f t="shared" si="33"/>
        <v>0.11372232324934203</v>
      </c>
      <c r="Y12" s="261">
        <f t="shared" si="33"/>
        <v>0.12252595740711592</v>
      </c>
      <c r="Z12" s="267">
        <f t="shared" si="33"/>
        <v>0.13085652807662942</v>
      </c>
      <c r="AA12" s="261">
        <f t="shared" ref="AA12:AF12" si="34">SUM(AA9/AA10)</f>
        <v>0.13979826272142779</v>
      </c>
      <c r="AB12" s="261">
        <f t="shared" si="34"/>
        <v>0.14336169622419015</v>
      </c>
      <c r="AC12" s="261">
        <f t="shared" si="34"/>
        <v>0.14678412777063971</v>
      </c>
      <c r="AD12" s="261">
        <f t="shared" si="34"/>
        <v>0.15291153222187706</v>
      </c>
      <c r="AE12" s="261">
        <f t="shared" si="34"/>
        <v>0.16082556085548083</v>
      </c>
      <c r="AF12" s="261">
        <f t="shared" si="34"/>
        <v>0.17214583558511154</v>
      </c>
      <c r="AG12" s="261">
        <f t="shared" ref="AG12:AL12" si="35">SUM(AG9/AG10)</f>
        <v>0.17653422954744258</v>
      </c>
      <c r="AH12" s="261">
        <f t="shared" si="35"/>
        <v>0.18421249791086752</v>
      </c>
      <c r="AI12" s="261">
        <f t="shared" si="35"/>
        <v>0.19437585970728227</v>
      </c>
      <c r="AJ12" s="261">
        <f t="shared" si="35"/>
        <v>0.20030416941662602</v>
      </c>
      <c r="AK12" s="261">
        <f t="shared" si="35"/>
        <v>0.20552712619202987</v>
      </c>
      <c r="AL12" s="261">
        <f t="shared" si="35"/>
        <v>0.21155949538158475</v>
      </c>
      <c r="AM12" s="272">
        <f t="shared" ref="AM12:AR12" si="36">SUM(AM9/AM10)</f>
        <v>0.21586368910507395</v>
      </c>
      <c r="AN12" s="261">
        <f t="shared" si="36"/>
        <v>0.21965215603873561</v>
      </c>
      <c r="AO12" s="261">
        <f t="shared" si="36"/>
        <v>0.22309908984564467</v>
      </c>
      <c r="AP12" s="261">
        <f t="shared" si="36"/>
        <v>0.22697359081953064</v>
      </c>
      <c r="AQ12" s="261">
        <f t="shared" si="36"/>
        <v>0.23189293757906859</v>
      </c>
      <c r="AR12" s="261">
        <f t="shared" si="36"/>
        <v>0.23756199189293237</v>
      </c>
      <c r="AS12" s="261">
        <f t="shared" ref="AS12:BD12" si="37">SUM(AS9/AS10)</f>
        <v>0.24387522794459107</v>
      </c>
      <c r="AT12" s="261">
        <f t="shared" si="37"/>
        <v>0.25073659565564083</v>
      </c>
      <c r="AU12" s="261">
        <f t="shared" si="37"/>
        <v>0.25799006487320236</v>
      </c>
      <c r="AV12" s="261">
        <f t="shared" si="37"/>
        <v>0.26528260967785661</v>
      </c>
      <c r="AW12" s="261">
        <f t="shared" si="37"/>
        <v>0.27219629464512451</v>
      </c>
      <c r="AX12" s="261">
        <f t="shared" si="37"/>
        <v>0.27768666282304605</v>
      </c>
      <c r="AY12" s="272">
        <f t="shared" si="37"/>
        <v>0.28606340485058906</v>
      </c>
      <c r="AZ12" s="261">
        <f t="shared" si="37"/>
        <v>0.29170854976835603</v>
      </c>
      <c r="BA12" s="261">
        <f t="shared" si="37"/>
        <v>0.29596922956159977</v>
      </c>
      <c r="BB12" s="261">
        <f t="shared" si="37"/>
        <v>0.30180909121346383</v>
      </c>
      <c r="BC12" s="261">
        <f t="shared" si="37"/>
        <v>0.30683797909407667</v>
      </c>
      <c r="BD12" s="261">
        <f t="shared" si="37"/>
        <v>0.31329704553431648</v>
      </c>
      <c r="BE12" s="261">
        <f t="shared" ref="BE12:BJ12" si="38">SUM(BE9/BE10)</f>
        <v>0.32166450542906594</v>
      </c>
      <c r="BF12" s="261">
        <f t="shared" si="38"/>
        <v>0.32749256469411014</v>
      </c>
      <c r="BG12" s="261">
        <f t="shared" si="38"/>
        <v>0.33241756717006055</v>
      </c>
      <c r="BH12" s="261">
        <f t="shared" si="38"/>
        <v>0.33628214002329782</v>
      </c>
      <c r="BI12" s="261">
        <f t="shared" si="38"/>
        <v>0.34215345894989946</v>
      </c>
      <c r="BJ12" s="267">
        <f t="shared" si="38"/>
        <v>0.34743440184417196</v>
      </c>
      <c r="BK12" s="261">
        <f t="shared" ref="BK12:BP12" si="39">SUM(BK9/BK10)</f>
        <v>0.35282937413448007</v>
      </c>
      <c r="BL12" s="261">
        <f t="shared" si="39"/>
        <v>0.35762483887238694</v>
      </c>
      <c r="BM12" s="261">
        <f t="shared" si="39"/>
        <v>0.36372219832282071</v>
      </c>
      <c r="BN12" s="261">
        <f t="shared" si="39"/>
        <v>0.37054421047344244</v>
      </c>
      <c r="BO12" s="261">
        <f t="shared" si="39"/>
        <v>0.37834707061706391</v>
      </c>
      <c r="BP12" s="261">
        <f t="shared" si="39"/>
        <v>0.38507986192045995</v>
      </c>
      <c r="BQ12" s="261">
        <f t="shared" ref="BQ12:BV12" si="40">SUM(BQ9/BQ10)</f>
        <v>0.39355993839070746</v>
      </c>
      <c r="BR12" s="261">
        <f t="shared" si="40"/>
        <v>0.40155078315658693</v>
      </c>
      <c r="BS12" s="261">
        <f t="shared" si="40"/>
        <v>0.4093344043431294</v>
      </c>
      <c r="BT12" s="261">
        <f t="shared" si="40"/>
        <v>0.41824285776978104</v>
      </c>
      <c r="BU12" s="261">
        <f t="shared" si="40"/>
        <v>0.42667010179302634</v>
      </c>
      <c r="BV12" s="267">
        <f t="shared" si="40"/>
        <v>0.43607180824830399</v>
      </c>
      <c r="BW12" s="272">
        <f t="shared" ref="BW12:CB12" si="41">SUM(BW9/BW10)</f>
        <v>0.44658627949580293</v>
      </c>
      <c r="BX12" s="261">
        <f t="shared" si="41"/>
        <v>0.4544610071690855</v>
      </c>
      <c r="BY12" s="261">
        <f t="shared" si="41"/>
        <v>0.46446571617349142</v>
      </c>
      <c r="BZ12" s="261">
        <f t="shared" si="41"/>
        <v>0.47564785984817609</v>
      </c>
      <c r="CA12" s="261">
        <f t="shared" si="41"/>
        <v>0.4861498550944871</v>
      </c>
      <c r="CB12" s="261">
        <f t="shared" si="41"/>
        <v>0.49431688650056993</v>
      </c>
      <c r="CC12" s="261">
        <f t="shared" ref="CC12:DK12" si="42">SUM(CC9/CC10)</f>
        <v>0.50560710792128971</v>
      </c>
      <c r="CD12" s="261">
        <f t="shared" si="42"/>
        <v>0.52577514358509303</v>
      </c>
      <c r="CE12" s="261">
        <f t="shared" si="42"/>
        <v>0.55587994042351108</v>
      </c>
      <c r="CF12" s="261">
        <f t="shared" si="42"/>
        <v>0.58540045198837132</v>
      </c>
      <c r="CG12" s="261">
        <f t="shared" si="42"/>
        <v>0.6055887773139268</v>
      </c>
      <c r="CH12" s="267">
        <f t="shared" si="42"/>
        <v>0.61422027698216031</v>
      </c>
      <c r="CI12" s="260">
        <f t="shared" si="42"/>
        <v>0.61837285262994168</v>
      </c>
      <c r="CJ12" s="261">
        <f t="shared" si="42"/>
        <v>0.62169358943448794</v>
      </c>
      <c r="CK12" s="261">
        <f t="shared" si="42"/>
        <v>0.62453652925282899</v>
      </c>
      <c r="CL12" s="261">
        <f t="shared" si="42"/>
        <v>0.62723895555496167</v>
      </c>
      <c r="CM12" s="261">
        <f t="shared" si="42"/>
        <v>0.63030665733353997</v>
      </c>
      <c r="CN12" s="261">
        <f t="shared" si="42"/>
        <v>0.63388740175570768</v>
      </c>
      <c r="CO12" s="261">
        <f t="shared" si="42"/>
        <v>0.63779031931123509</v>
      </c>
      <c r="CP12" s="261">
        <f t="shared" si="42"/>
        <v>0.64180401270761822</v>
      </c>
      <c r="CQ12" s="261">
        <f t="shared" si="42"/>
        <v>0.64691373808724739</v>
      </c>
      <c r="CR12" s="261">
        <f t="shared" si="42"/>
        <v>0.65196459988271049</v>
      </c>
      <c r="CS12" s="261">
        <f t="shared" si="42"/>
        <v>0.65595057723906869</v>
      </c>
      <c r="CT12" s="267">
        <f t="shared" si="42"/>
        <v>0.65937221454229089</v>
      </c>
      <c r="CU12" s="272">
        <f t="shared" si="42"/>
        <v>0.66233246756017305</v>
      </c>
      <c r="CV12" s="261">
        <f t="shared" si="42"/>
        <v>0.66546158399053001</v>
      </c>
      <c r="CW12" s="261">
        <f t="shared" si="42"/>
        <v>0.66993178891809346</v>
      </c>
      <c r="CX12" s="261">
        <f t="shared" si="42"/>
        <v>0.67375366568914952</v>
      </c>
      <c r="CY12" s="261">
        <f t="shared" si="42"/>
        <v>0.67838295118833569</v>
      </c>
      <c r="CZ12" s="261">
        <f t="shared" si="42"/>
        <v>0.68265686565267125</v>
      </c>
      <c r="DA12" s="261">
        <f t="shared" si="42"/>
        <v>0.68709955610579387</v>
      </c>
      <c r="DB12" s="261">
        <f t="shared" si="42"/>
        <v>0.69179613780416249</v>
      </c>
      <c r="DC12" s="261">
        <f t="shared" si="42"/>
        <v>0.6960335198482519</v>
      </c>
      <c r="DD12" s="261">
        <f t="shared" si="42"/>
        <v>0.70023779327837665</v>
      </c>
      <c r="DE12" s="261">
        <f t="shared" si="42"/>
        <v>0.70471512459177266</v>
      </c>
      <c r="DF12" s="267">
        <f t="shared" si="42"/>
        <v>0.70808923948177405</v>
      </c>
      <c r="DG12" s="261">
        <f t="shared" si="42"/>
        <v>0.71090269513107041</v>
      </c>
      <c r="DH12" s="261">
        <f t="shared" si="42"/>
        <v>0.71358398678889046</v>
      </c>
      <c r="DI12" s="261">
        <f t="shared" si="42"/>
        <v>0.71703241921434047</v>
      </c>
      <c r="DJ12" s="261">
        <f t="shared" si="42"/>
        <v>0.72060327332413876</v>
      </c>
      <c r="DK12" s="261">
        <f t="shared" si="42"/>
        <v>0.72323215389612427</v>
      </c>
      <c r="DL12" s="261">
        <f t="shared" ref="DL12:DR12" si="43">SUM(DL9/DL10)</f>
        <v>0.72578897502604178</v>
      </c>
      <c r="DM12" s="261">
        <f t="shared" si="43"/>
        <v>0.72796818744741887</v>
      </c>
      <c r="DN12" s="261">
        <f t="shared" si="43"/>
        <v>0.72860282181241154</v>
      </c>
      <c r="DO12" s="261">
        <f t="shared" si="43"/>
        <v>0.7286884390651085</v>
      </c>
      <c r="DP12" s="261">
        <f t="shared" si="43"/>
        <v>0.73511202522394603</v>
      </c>
      <c r="DQ12" s="261">
        <f t="shared" si="43"/>
        <v>0.73784370628640628</v>
      </c>
      <c r="DR12" s="261">
        <f t="shared" si="43"/>
        <v>0.73968222505059777</v>
      </c>
      <c r="DS12" s="261">
        <f t="shared" ref="DS12:FK12" si="44">SUM(DS9/DS10)</f>
        <v>0.74100892065313784</v>
      </c>
      <c r="DT12" s="261">
        <f t="shared" si="44"/>
        <v>0.74315234690948939</v>
      </c>
      <c r="DU12" s="261">
        <f t="shared" si="44"/>
        <v>0.74555358052411103</v>
      </c>
      <c r="DV12" s="354">
        <f t="shared" si="44"/>
        <v>0.74747710708278825</v>
      </c>
      <c r="DW12" s="354">
        <f t="shared" si="44"/>
        <v>0.74998444919032115</v>
      </c>
      <c r="DX12" s="354">
        <f t="shared" si="44"/>
        <v>0.7532028691073428</v>
      </c>
      <c r="DY12" s="354">
        <f t="shared" si="44"/>
        <v>0.75580805466404388</v>
      </c>
      <c r="DZ12" s="354">
        <f t="shared" si="44"/>
        <v>0.75804899749632726</v>
      </c>
      <c r="EA12" s="354">
        <f t="shared" si="44"/>
        <v>0.7601379831089643</v>
      </c>
      <c r="EB12" s="354">
        <f t="shared" si="44"/>
        <v>0.76254448352624593</v>
      </c>
      <c r="EC12" s="354">
        <f t="shared" si="44"/>
        <v>0.7643568651144057</v>
      </c>
      <c r="ED12" s="354">
        <f t="shared" si="44"/>
        <v>0.7659486586398464</v>
      </c>
      <c r="EE12" s="354">
        <f t="shared" si="44"/>
        <v>0.76779351208141222</v>
      </c>
      <c r="EF12" s="354">
        <f t="shared" si="44"/>
        <v>0.77023491985178105</v>
      </c>
      <c r="EG12" s="354">
        <f t="shared" si="44"/>
        <v>0.77209304712396531</v>
      </c>
      <c r="EH12" s="354">
        <f t="shared" si="44"/>
        <v>0.77375435718679519</v>
      </c>
      <c r="EI12" s="354">
        <f t="shared" si="44"/>
        <v>0.77545267100193915</v>
      </c>
      <c r="EJ12" s="354">
        <f t="shared" si="44"/>
        <v>0.77746998131032541</v>
      </c>
      <c r="EK12" s="354">
        <f t="shared" si="44"/>
        <v>0.77880151381277551</v>
      </c>
      <c r="EL12" s="354">
        <f t="shared" si="44"/>
        <v>0.78038066601210931</v>
      </c>
      <c r="EM12" s="354">
        <f t="shared" si="44"/>
        <v>0.7823240756343286</v>
      </c>
      <c r="EN12" s="354">
        <f t="shared" si="44"/>
        <v>0.78345031024310852</v>
      </c>
      <c r="EO12" s="354">
        <f t="shared" si="44"/>
        <v>0.78543773623454893</v>
      </c>
      <c r="EP12" s="354">
        <f t="shared" si="44"/>
        <v>0.78607033569075513</v>
      </c>
      <c r="EQ12" s="354">
        <f t="shared" si="44"/>
        <v>0.78731017585053975</v>
      </c>
      <c r="ER12" s="354">
        <f t="shared" si="44"/>
        <v>0.78911384408465202</v>
      </c>
      <c r="ES12" s="354">
        <f t="shared" si="44"/>
        <v>0.79070074698917625</v>
      </c>
      <c r="ET12" s="354">
        <f t="shared" si="44"/>
        <v>0.79200284162987766</v>
      </c>
      <c r="EU12" s="354">
        <f t="shared" si="44"/>
        <v>0.79339698257931635</v>
      </c>
      <c r="EV12" s="354">
        <f t="shared" si="44"/>
        <v>0.79571561469856611</v>
      </c>
      <c r="EW12" s="354">
        <f t="shared" si="44"/>
        <v>0.79770460693664957</v>
      </c>
      <c r="EX12" s="354">
        <f t="shared" si="44"/>
        <v>0.80012385584388124</v>
      </c>
      <c r="EY12" s="354">
        <f t="shared" si="44"/>
        <v>0.80213112029851796</v>
      </c>
      <c r="EZ12" s="354">
        <f t="shared" si="44"/>
        <v>0.80351099830795258</v>
      </c>
      <c r="FA12" s="354">
        <f t="shared" si="44"/>
        <v>0.80522740994163811</v>
      </c>
      <c r="FB12" s="354">
        <f t="shared" si="44"/>
        <v>0.80665021535801695</v>
      </c>
      <c r="FC12" s="354">
        <f t="shared" si="44"/>
        <v>0.80916804739669634</v>
      </c>
      <c r="FD12" s="354">
        <f t="shared" si="44"/>
        <v>0.80969990115453505</v>
      </c>
      <c r="FE12" s="354">
        <f t="shared" si="44"/>
        <v>0.8115073299085328</v>
      </c>
      <c r="FF12" s="354">
        <f t="shared" si="44"/>
        <v>0.81326263400077103</v>
      </c>
      <c r="FG12" s="354">
        <f t="shared" si="44"/>
        <v>0.81428064014247625</v>
      </c>
      <c r="FH12" s="354">
        <f t="shared" si="44"/>
        <v>0.81529667257432414</v>
      </c>
      <c r="FI12" s="354">
        <f t="shared" si="44"/>
        <v>0.81746864264798735</v>
      </c>
      <c r="FJ12" s="354">
        <f t="shared" si="44"/>
        <v>0.81903910170417848</v>
      </c>
      <c r="FK12" s="354">
        <f t="shared" si="44"/>
        <v>0.82079495518756673</v>
      </c>
    </row>
    <row r="13" spans="2:170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70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70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70" s="68" customFormat="1" x14ac:dyDescent="0.25">
      <c r="B16" s="87" t="s">
        <v>1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</row>
    <row r="17" spans="1:167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</row>
    <row r="18" spans="1:167" ht="13.8" thickTop="1" x14ac:dyDescent="0.25">
      <c r="B18" s="3" t="s">
        <v>9</v>
      </c>
      <c r="C18" s="35">
        <f t="shared" ref="C18:H18" si="45">SUM(C16:C17)</f>
        <v>28314</v>
      </c>
      <c r="D18" s="8">
        <f t="shared" si="45"/>
        <v>28464</v>
      </c>
      <c r="E18" s="8">
        <f t="shared" si="45"/>
        <v>28378</v>
      </c>
      <c r="F18" s="8">
        <f t="shared" si="45"/>
        <v>29075</v>
      </c>
      <c r="G18" s="8">
        <f t="shared" si="45"/>
        <v>29204</v>
      </c>
      <c r="H18" s="8">
        <f t="shared" si="45"/>
        <v>29402</v>
      </c>
      <c r="I18" s="8">
        <f t="shared" ref="I18:Q18" si="46">SUM(I16:I17)</f>
        <v>29460</v>
      </c>
      <c r="J18" s="8">
        <f t="shared" si="46"/>
        <v>30411</v>
      </c>
      <c r="K18" s="8">
        <f t="shared" si="46"/>
        <v>30481</v>
      </c>
      <c r="L18" s="8">
        <f t="shared" si="46"/>
        <v>30767</v>
      </c>
      <c r="M18" s="8">
        <f t="shared" si="46"/>
        <v>30722</v>
      </c>
      <c r="N18" s="10">
        <f t="shared" si="46"/>
        <v>30938</v>
      </c>
      <c r="O18" s="35">
        <f t="shared" si="46"/>
        <v>30118</v>
      </c>
      <c r="P18" s="8">
        <f t="shared" si="46"/>
        <v>30176</v>
      </c>
      <c r="Q18" s="8">
        <f t="shared" si="46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47">SUM(U16:U17)</f>
        <v>30493</v>
      </c>
      <c r="V18" s="80">
        <f t="shared" si="47"/>
        <v>30145</v>
      </c>
      <c r="W18" s="80">
        <f t="shared" si="47"/>
        <v>29927</v>
      </c>
      <c r="X18" s="80">
        <f t="shared" si="47"/>
        <v>30121</v>
      </c>
      <c r="Y18" s="80">
        <f t="shared" si="47"/>
        <v>29923</v>
      </c>
      <c r="Z18" s="10">
        <f t="shared" si="47"/>
        <v>30231</v>
      </c>
      <c r="AA18" s="80">
        <f t="shared" ref="AA18:AF18" si="48">SUM(AA16:AA17)</f>
        <v>30114</v>
      </c>
      <c r="AB18" s="80">
        <f t="shared" si="48"/>
        <v>30116</v>
      </c>
      <c r="AC18" s="80">
        <f t="shared" si="48"/>
        <v>30063</v>
      </c>
      <c r="AD18" s="80">
        <f t="shared" si="48"/>
        <v>30125</v>
      </c>
      <c r="AE18" s="80">
        <f t="shared" si="48"/>
        <v>29869</v>
      </c>
      <c r="AF18" s="80">
        <f t="shared" si="48"/>
        <v>30100</v>
      </c>
      <c r="AG18" s="80">
        <f t="shared" ref="AG18:AL18" si="49">SUM(AG16:AG17)</f>
        <v>29942</v>
      </c>
      <c r="AH18" s="80">
        <f t="shared" si="49"/>
        <v>29713</v>
      </c>
      <c r="AI18" s="80">
        <f t="shared" si="49"/>
        <v>29833</v>
      </c>
      <c r="AJ18" s="80">
        <f t="shared" si="49"/>
        <v>29699</v>
      </c>
      <c r="AK18" s="80">
        <f t="shared" si="49"/>
        <v>29837</v>
      </c>
      <c r="AL18" s="80">
        <f t="shared" si="49"/>
        <v>29866</v>
      </c>
      <c r="AM18" s="194">
        <f t="shared" ref="AM18:AR18" si="50">SUM(AM16:AM17)</f>
        <v>29661</v>
      </c>
      <c r="AN18" s="80">
        <f t="shared" si="50"/>
        <v>29774</v>
      </c>
      <c r="AO18" s="80">
        <f t="shared" si="50"/>
        <v>29884</v>
      </c>
      <c r="AP18" s="80">
        <f t="shared" si="50"/>
        <v>29846</v>
      </c>
      <c r="AQ18" s="80">
        <f t="shared" si="50"/>
        <v>30037</v>
      </c>
      <c r="AR18" s="80">
        <f t="shared" si="50"/>
        <v>30251</v>
      </c>
      <c r="AS18" s="80">
        <f t="shared" ref="AS18:AX18" si="51">SUM(AS16:AS17)</f>
        <v>30163</v>
      </c>
      <c r="AT18" s="80">
        <f t="shared" si="51"/>
        <v>30336</v>
      </c>
      <c r="AU18" s="80">
        <f t="shared" si="51"/>
        <v>30502</v>
      </c>
      <c r="AV18" s="80">
        <f t="shared" si="51"/>
        <v>30266</v>
      </c>
      <c r="AW18" s="80">
        <f t="shared" si="51"/>
        <v>30835</v>
      </c>
      <c r="AX18" s="80">
        <f t="shared" si="51"/>
        <v>30635</v>
      </c>
      <c r="AY18" s="194">
        <f t="shared" ref="AY18:BJ18" si="52">SUM(AY16:AY17)</f>
        <v>30151</v>
      </c>
      <c r="AZ18" s="80">
        <f t="shared" si="52"/>
        <v>30291</v>
      </c>
      <c r="BA18" s="80">
        <f t="shared" si="52"/>
        <v>30612</v>
      </c>
      <c r="BB18" s="80">
        <f t="shared" si="52"/>
        <v>30528</v>
      </c>
      <c r="BC18" s="80">
        <f t="shared" si="52"/>
        <v>30687</v>
      </c>
      <c r="BD18" s="80">
        <f t="shared" si="52"/>
        <v>31007</v>
      </c>
      <c r="BE18" s="80">
        <f t="shared" si="52"/>
        <v>30665</v>
      </c>
      <c r="BF18" s="80">
        <f t="shared" si="52"/>
        <v>30832</v>
      </c>
      <c r="BG18" s="80">
        <f t="shared" si="52"/>
        <v>30975</v>
      </c>
      <c r="BH18" s="80">
        <f t="shared" si="52"/>
        <v>33688</v>
      </c>
      <c r="BI18" s="80">
        <f t="shared" si="52"/>
        <v>34045</v>
      </c>
      <c r="BJ18" s="10">
        <f t="shared" si="52"/>
        <v>34263</v>
      </c>
      <c r="BK18" s="80">
        <f t="shared" ref="BK18:BP18" si="53">SUM(BK16:BK17)</f>
        <v>33919</v>
      </c>
      <c r="BL18" s="80">
        <f t="shared" si="53"/>
        <v>33874</v>
      </c>
      <c r="BM18" s="80">
        <f t="shared" si="53"/>
        <v>34099</v>
      </c>
      <c r="BN18" s="80">
        <f t="shared" si="53"/>
        <v>33887</v>
      </c>
      <c r="BO18" s="80">
        <f t="shared" si="53"/>
        <v>34198</v>
      </c>
      <c r="BP18" s="80">
        <f t="shared" si="53"/>
        <v>34795</v>
      </c>
      <c r="BQ18" s="80">
        <f t="shared" ref="BQ18:BV18" si="54">SUM(BQ16:BQ17)</f>
        <v>34061</v>
      </c>
      <c r="BR18" s="80">
        <f t="shared" si="54"/>
        <v>34257</v>
      </c>
      <c r="BS18" s="80">
        <f t="shared" si="54"/>
        <v>34425</v>
      </c>
      <c r="BT18" s="80">
        <f t="shared" si="54"/>
        <v>33041</v>
      </c>
      <c r="BU18" s="80">
        <f t="shared" si="54"/>
        <v>33165</v>
      </c>
      <c r="BV18" s="10">
        <f t="shared" si="54"/>
        <v>33309</v>
      </c>
      <c r="BW18" s="194">
        <f t="shared" ref="BW18:CB18" si="55">SUM(BW16:BW17)</f>
        <v>32587</v>
      </c>
      <c r="BX18" s="80">
        <f t="shared" si="55"/>
        <v>32670</v>
      </c>
      <c r="BY18" s="80">
        <f t="shared" si="55"/>
        <v>32860</v>
      </c>
      <c r="BZ18" s="80">
        <f t="shared" si="55"/>
        <v>32237</v>
      </c>
      <c r="CA18" s="80">
        <f t="shared" si="55"/>
        <v>32355</v>
      </c>
      <c r="CB18" s="80">
        <f t="shared" si="55"/>
        <v>32750</v>
      </c>
      <c r="CC18" s="80">
        <f t="shared" ref="CC18:DK18" si="56">SUM(CC16:CC17)</f>
        <v>32279</v>
      </c>
      <c r="CD18" s="80">
        <f t="shared" si="56"/>
        <v>32328</v>
      </c>
      <c r="CE18" s="80">
        <f t="shared" si="56"/>
        <v>32449</v>
      </c>
      <c r="CF18" s="80">
        <f t="shared" si="56"/>
        <v>32189</v>
      </c>
      <c r="CG18" s="80">
        <f t="shared" si="56"/>
        <v>32303</v>
      </c>
      <c r="CH18" s="107">
        <f t="shared" si="56"/>
        <v>32355</v>
      </c>
      <c r="CI18" s="106">
        <f t="shared" si="56"/>
        <v>32231</v>
      </c>
      <c r="CJ18" s="94">
        <f t="shared" si="56"/>
        <v>32337</v>
      </c>
      <c r="CK18" s="94">
        <f t="shared" si="56"/>
        <v>32365</v>
      </c>
      <c r="CL18" s="94">
        <f t="shared" si="56"/>
        <v>32189</v>
      </c>
      <c r="CM18" s="94">
        <f t="shared" si="56"/>
        <v>32243</v>
      </c>
      <c r="CN18" s="94">
        <f t="shared" si="56"/>
        <v>32352</v>
      </c>
      <c r="CO18" s="94">
        <f t="shared" si="56"/>
        <v>32243</v>
      </c>
      <c r="CP18" s="94">
        <f t="shared" si="56"/>
        <v>32320</v>
      </c>
      <c r="CQ18" s="94">
        <f t="shared" si="56"/>
        <v>32280</v>
      </c>
      <c r="CR18" s="94">
        <f t="shared" si="56"/>
        <v>32164</v>
      </c>
      <c r="CS18" s="94">
        <f t="shared" si="56"/>
        <v>32247</v>
      </c>
      <c r="CT18" s="96">
        <f t="shared" si="56"/>
        <v>32301</v>
      </c>
      <c r="CU18" s="94">
        <f t="shared" si="56"/>
        <v>32292</v>
      </c>
      <c r="CV18" s="94">
        <f t="shared" si="56"/>
        <v>32364</v>
      </c>
      <c r="CW18" s="94">
        <f t="shared" si="56"/>
        <v>32347</v>
      </c>
      <c r="CX18" s="94">
        <f t="shared" si="56"/>
        <v>32195</v>
      </c>
      <c r="CY18" s="94">
        <f t="shared" si="56"/>
        <v>32300</v>
      </c>
      <c r="CZ18" s="94">
        <f t="shared" si="56"/>
        <v>32203</v>
      </c>
      <c r="DA18" s="94">
        <f t="shared" si="56"/>
        <v>32181</v>
      </c>
      <c r="DB18" s="94">
        <f t="shared" si="56"/>
        <v>32192</v>
      </c>
      <c r="DC18" s="94">
        <f t="shared" si="56"/>
        <v>32201</v>
      </c>
      <c r="DD18" s="94">
        <f t="shared" si="56"/>
        <v>32202</v>
      </c>
      <c r="DE18" s="94">
        <f t="shared" si="56"/>
        <v>32140</v>
      </c>
      <c r="DF18" s="107">
        <f t="shared" si="56"/>
        <v>32198</v>
      </c>
      <c r="DG18" s="94">
        <f t="shared" si="56"/>
        <v>32093</v>
      </c>
      <c r="DH18" s="94">
        <f t="shared" si="56"/>
        <v>32149</v>
      </c>
      <c r="DI18" s="94">
        <f t="shared" si="56"/>
        <v>32228</v>
      </c>
      <c r="DJ18" s="94">
        <f t="shared" si="56"/>
        <v>32335</v>
      </c>
      <c r="DK18" s="94">
        <f t="shared" si="56"/>
        <v>32437</v>
      </c>
      <c r="DL18" s="94">
        <f t="shared" ref="DL18:DR18" si="57">SUM(DL16:DL17)</f>
        <v>32464</v>
      </c>
      <c r="DM18" s="94">
        <f t="shared" si="57"/>
        <v>32365</v>
      </c>
      <c r="DN18" s="94">
        <f t="shared" si="57"/>
        <v>32476</v>
      </c>
      <c r="DO18" s="94">
        <f t="shared" si="57"/>
        <v>32440</v>
      </c>
      <c r="DP18" s="94">
        <f t="shared" si="57"/>
        <v>32320</v>
      </c>
      <c r="DQ18" s="94">
        <f t="shared" si="57"/>
        <v>32326</v>
      </c>
      <c r="DR18" s="94">
        <f t="shared" si="57"/>
        <v>32411</v>
      </c>
      <c r="DS18" s="94">
        <f t="shared" ref="DS18:EA18" si="58">SUM(DS16:DS17)</f>
        <v>32288</v>
      </c>
      <c r="DT18" s="94">
        <f t="shared" si="58"/>
        <v>32332</v>
      </c>
      <c r="DU18" s="94">
        <f t="shared" si="58"/>
        <v>32412</v>
      </c>
      <c r="DV18" s="358">
        <f t="shared" si="58"/>
        <v>32556</v>
      </c>
      <c r="DW18" s="358">
        <f t="shared" si="58"/>
        <v>32396</v>
      </c>
      <c r="DX18" s="358">
        <f t="shared" si="58"/>
        <v>32577</v>
      </c>
      <c r="DY18" s="358">
        <f t="shared" si="58"/>
        <v>32502</v>
      </c>
      <c r="DZ18" s="358">
        <f t="shared" si="58"/>
        <v>32621</v>
      </c>
      <c r="EA18" s="358">
        <f t="shared" si="58"/>
        <v>32707</v>
      </c>
      <c r="EB18" s="358">
        <v>32599</v>
      </c>
      <c r="EC18" s="358">
        <v>32643</v>
      </c>
      <c r="ED18" s="358">
        <v>32712</v>
      </c>
      <c r="EE18" s="358">
        <f t="shared" ref="EE18:FK18" si="59">SUM(EE16:EE17)</f>
        <v>32970</v>
      </c>
      <c r="EF18" s="358">
        <f t="shared" si="59"/>
        <v>32749</v>
      </c>
      <c r="EG18" s="358">
        <f t="shared" si="59"/>
        <v>32650</v>
      </c>
      <c r="EH18" s="358">
        <f t="shared" si="59"/>
        <v>32951</v>
      </c>
      <c r="EI18" s="358">
        <f t="shared" si="59"/>
        <v>32983</v>
      </c>
      <c r="EJ18" s="358">
        <f t="shared" si="59"/>
        <v>32895</v>
      </c>
      <c r="EK18" s="358">
        <f t="shared" si="59"/>
        <v>33183</v>
      </c>
      <c r="EL18" s="358">
        <f t="shared" si="59"/>
        <v>33260</v>
      </c>
      <c r="EM18" s="358">
        <f t="shared" si="59"/>
        <v>33274</v>
      </c>
      <c r="EN18" s="358">
        <f t="shared" si="59"/>
        <v>33586</v>
      </c>
      <c r="EO18" s="358">
        <f t="shared" si="59"/>
        <v>33319</v>
      </c>
      <c r="EP18" s="358">
        <f t="shared" si="59"/>
        <v>33616</v>
      </c>
      <c r="EQ18" s="358">
        <f t="shared" si="59"/>
        <v>33600</v>
      </c>
      <c r="ER18" s="358">
        <f t="shared" si="59"/>
        <v>33604</v>
      </c>
      <c r="ES18" s="358">
        <f t="shared" si="59"/>
        <v>33596</v>
      </c>
      <c r="ET18" s="358">
        <f t="shared" si="59"/>
        <v>33571</v>
      </c>
      <c r="EU18" s="358">
        <f t="shared" si="59"/>
        <v>33557</v>
      </c>
      <c r="EV18" s="358">
        <f t="shared" si="59"/>
        <v>33764</v>
      </c>
      <c r="EW18" s="358">
        <f t="shared" si="59"/>
        <v>33833</v>
      </c>
      <c r="EX18" s="358">
        <f t="shared" si="59"/>
        <v>33891</v>
      </c>
      <c r="EY18" s="358">
        <f t="shared" si="59"/>
        <v>34040</v>
      </c>
      <c r="EZ18" s="358">
        <f t="shared" si="59"/>
        <v>34048</v>
      </c>
      <c r="FA18" s="358">
        <f t="shared" si="59"/>
        <v>34170</v>
      </c>
      <c r="FB18" s="358">
        <f t="shared" si="59"/>
        <v>34217</v>
      </c>
      <c r="FC18" s="358">
        <f t="shared" si="59"/>
        <v>34175</v>
      </c>
      <c r="FD18" s="358">
        <f t="shared" si="59"/>
        <v>34378</v>
      </c>
      <c r="FE18" s="358">
        <f t="shared" si="59"/>
        <v>34573</v>
      </c>
      <c r="FF18" s="358">
        <f t="shared" si="59"/>
        <v>34720</v>
      </c>
      <c r="FG18" s="358">
        <f t="shared" si="59"/>
        <v>34929</v>
      </c>
      <c r="FH18" s="358">
        <f t="shared" si="59"/>
        <v>35013</v>
      </c>
      <c r="FI18" s="358">
        <f t="shared" si="59"/>
        <v>35180</v>
      </c>
      <c r="FJ18" s="358">
        <f t="shared" si="59"/>
        <v>35319</v>
      </c>
      <c r="FK18" s="358">
        <f t="shared" si="59"/>
        <v>35447</v>
      </c>
    </row>
    <row r="19" spans="1:167" s="188" customFormat="1" x14ac:dyDescent="0.25">
      <c r="B19" s="264" t="s">
        <v>10</v>
      </c>
      <c r="C19" s="258">
        <f t="shared" ref="C19:H19" si="60">SUM(C16)/C18</f>
        <v>0.96097337006427919</v>
      </c>
      <c r="D19" s="259">
        <f t="shared" si="60"/>
        <v>0.94248875772906127</v>
      </c>
      <c r="E19" s="259">
        <f t="shared" si="60"/>
        <v>0.9337514976390161</v>
      </c>
      <c r="F19" s="259">
        <f t="shared" si="60"/>
        <v>0.92443680137575235</v>
      </c>
      <c r="G19" s="259">
        <f t="shared" si="60"/>
        <v>0.92004519928776884</v>
      </c>
      <c r="H19" s="259">
        <f t="shared" si="60"/>
        <v>0.92153594993537857</v>
      </c>
      <c r="I19" s="259">
        <f t="shared" ref="I19:Q19" si="61">SUM(I16)/I18</f>
        <v>0.9147318397827563</v>
      </c>
      <c r="J19" s="259">
        <f t="shared" si="61"/>
        <v>0.91226858702443192</v>
      </c>
      <c r="K19" s="259">
        <f t="shared" si="61"/>
        <v>0.90771300154194412</v>
      </c>
      <c r="L19" s="259">
        <f t="shared" si="61"/>
        <v>0.90441056976630807</v>
      </c>
      <c r="M19" s="259">
        <f t="shared" si="61"/>
        <v>0.90166655816678598</v>
      </c>
      <c r="N19" s="265">
        <f t="shared" si="61"/>
        <v>0.89870062706057274</v>
      </c>
      <c r="O19" s="258">
        <f t="shared" si="61"/>
        <v>0.89288797396905506</v>
      </c>
      <c r="P19" s="259">
        <f t="shared" si="61"/>
        <v>0.88924973488865322</v>
      </c>
      <c r="Q19" s="259">
        <f t="shared" si="61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62">SUM(U16)/U18</f>
        <v>0.88239923916964547</v>
      </c>
      <c r="V19" s="259">
        <f t="shared" si="62"/>
        <v>0.87606568253441697</v>
      </c>
      <c r="W19" s="259">
        <f t="shared" si="62"/>
        <v>0.86824606542586957</v>
      </c>
      <c r="X19" s="259">
        <f t="shared" si="62"/>
        <v>0.86404833836858008</v>
      </c>
      <c r="Y19" s="259">
        <f t="shared" si="62"/>
        <v>0.8567991177355212</v>
      </c>
      <c r="Z19" s="265">
        <f t="shared" si="62"/>
        <v>0.84879759187588899</v>
      </c>
      <c r="AA19" s="259">
        <f t="shared" ref="AA19:AF19" si="63">SUM(AA16)/AA18</f>
        <v>0.84087135551570702</v>
      </c>
      <c r="AB19" s="259">
        <f t="shared" si="63"/>
        <v>0.83035595696639664</v>
      </c>
      <c r="AC19" s="259">
        <f t="shared" si="63"/>
        <v>0.82490104114692475</v>
      </c>
      <c r="AD19" s="259">
        <f t="shared" si="63"/>
        <v>0.82014937759336104</v>
      </c>
      <c r="AE19" s="259">
        <f t="shared" si="63"/>
        <v>0.81459037798386291</v>
      </c>
      <c r="AF19" s="259">
        <f t="shared" si="63"/>
        <v>0.80112956810631231</v>
      </c>
      <c r="AG19" s="259">
        <f t="shared" ref="AG19:AL19" si="64">SUM(AG16)/AG18</f>
        <v>0.79600561084763877</v>
      </c>
      <c r="AH19" s="259">
        <f t="shared" si="64"/>
        <v>0.79231312893346351</v>
      </c>
      <c r="AI19" s="259">
        <f t="shared" si="64"/>
        <v>0.78926021519793521</v>
      </c>
      <c r="AJ19" s="259">
        <f t="shared" si="64"/>
        <v>0.78120475436883396</v>
      </c>
      <c r="AK19" s="259">
        <f t="shared" si="64"/>
        <v>0.77464222274357342</v>
      </c>
      <c r="AL19" s="259">
        <f t="shared" si="64"/>
        <v>0.77147927409093953</v>
      </c>
      <c r="AM19" s="271">
        <f t="shared" ref="AM19:AR19" si="65">SUM(AM16)/AM18</f>
        <v>0.7648090084622905</v>
      </c>
      <c r="AN19" s="259">
        <f t="shared" si="65"/>
        <v>0.73957143816752868</v>
      </c>
      <c r="AO19" s="259">
        <f t="shared" si="65"/>
        <v>0.73664837371168523</v>
      </c>
      <c r="AP19" s="259">
        <f t="shared" si="65"/>
        <v>0.73011458821952691</v>
      </c>
      <c r="AQ19" s="259">
        <f t="shared" si="65"/>
        <v>0.72477278023770686</v>
      </c>
      <c r="AR19" s="259">
        <f t="shared" si="65"/>
        <v>0.71832336121119966</v>
      </c>
      <c r="AS19" s="259">
        <f t="shared" ref="AS19:AX19" si="66">SUM(AS16)/AS18</f>
        <v>0.71040678977555283</v>
      </c>
      <c r="AT19" s="259">
        <f t="shared" si="66"/>
        <v>0.70167457805907174</v>
      </c>
      <c r="AU19" s="259">
        <f t="shared" si="66"/>
        <v>0.69765916989049903</v>
      </c>
      <c r="AV19" s="259">
        <f t="shared" si="66"/>
        <v>0.69338531685719951</v>
      </c>
      <c r="AW19" s="259">
        <f t="shared" si="66"/>
        <v>0.68798443327387704</v>
      </c>
      <c r="AX19" s="259">
        <f t="shared" si="66"/>
        <v>0.68614330014689084</v>
      </c>
      <c r="AY19" s="271">
        <f t="shared" ref="AY19:BJ19" si="67">SUM(AY16)/AY18</f>
        <v>0.68727405392855956</v>
      </c>
      <c r="AZ19" s="259">
        <f t="shared" si="67"/>
        <v>0.69007295896470899</v>
      </c>
      <c r="BA19" s="259">
        <f t="shared" si="67"/>
        <v>0.68894551156409256</v>
      </c>
      <c r="BB19" s="259">
        <f t="shared" si="67"/>
        <v>0.68373296645702308</v>
      </c>
      <c r="BC19" s="259">
        <f t="shared" si="67"/>
        <v>0.67742040603512887</v>
      </c>
      <c r="BD19" s="259">
        <f t="shared" si="67"/>
        <v>0.67226755248814785</v>
      </c>
      <c r="BE19" s="259">
        <f t="shared" si="67"/>
        <v>0.66675362791456061</v>
      </c>
      <c r="BF19" s="259">
        <f t="shared" si="67"/>
        <v>0.66057991696938245</v>
      </c>
      <c r="BG19" s="259">
        <f t="shared" si="67"/>
        <v>0.65559322033898304</v>
      </c>
      <c r="BH19" s="259">
        <f t="shared" si="67"/>
        <v>0.64242460223224884</v>
      </c>
      <c r="BI19" s="259">
        <f t="shared" si="67"/>
        <v>0.63659861947422525</v>
      </c>
      <c r="BJ19" s="265">
        <f t="shared" si="67"/>
        <v>0.63713043224469545</v>
      </c>
      <c r="BK19" s="259">
        <f t="shared" ref="BK19:BP19" si="68">SUM(BK16)/BK18</f>
        <v>0.62949969043898701</v>
      </c>
      <c r="BL19" s="259">
        <f t="shared" si="68"/>
        <v>0.61920647103973547</v>
      </c>
      <c r="BM19" s="259">
        <f t="shared" si="68"/>
        <v>0.61512067802574855</v>
      </c>
      <c r="BN19" s="259">
        <f t="shared" si="68"/>
        <v>0.60456812346917699</v>
      </c>
      <c r="BO19" s="259">
        <f t="shared" si="68"/>
        <v>0.59892391367916253</v>
      </c>
      <c r="BP19" s="259">
        <f t="shared" si="68"/>
        <v>0.59218278488288545</v>
      </c>
      <c r="BQ19" s="259">
        <f t="shared" ref="BQ19:BV19" si="69">SUM(BQ16)/BQ18</f>
        <v>0.58304218901382809</v>
      </c>
      <c r="BR19" s="259">
        <f t="shared" si="69"/>
        <v>0.57109495869457338</v>
      </c>
      <c r="BS19" s="259">
        <f t="shared" si="69"/>
        <v>0.56284676833696445</v>
      </c>
      <c r="BT19" s="259">
        <f t="shared" si="69"/>
        <v>0.56242244484125781</v>
      </c>
      <c r="BU19" s="259">
        <f t="shared" si="69"/>
        <v>0.55281169908035577</v>
      </c>
      <c r="BV19" s="265">
        <f t="shared" si="69"/>
        <v>0.54492779729202323</v>
      </c>
      <c r="BW19" s="271">
        <f t="shared" ref="BW19:CB19" si="70">SUM(BW16)/BW18</f>
        <v>0.5375763341209685</v>
      </c>
      <c r="BX19" s="259">
        <f t="shared" si="70"/>
        <v>0.52595653504744411</v>
      </c>
      <c r="BY19" s="259">
        <f t="shared" si="70"/>
        <v>0.51758977480219115</v>
      </c>
      <c r="BZ19" s="259">
        <f t="shared" si="70"/>
        <v>0.51257871390017684</v>
      </c>
      <c r="CA19" s="259">
        <f t="shared" si="70"/>
        <v>0.50585690001545358</v>
      </c>
      <c r="CB19" s="259">
        <f t="shared" si="70"/>
        <v>0.49639694656488548</v>
      </c>
      <c r="CC19" s="259">
        <f t="shared" ref="CC19:DK19" si="71">SUM(CC16)/CC18</f>
        <v>0.49319991325629664</v>
      </c>
      <c r="CD19" s="259">
        <f t="shared" si="71"/>
        <v>0.48140930462756742</v>
      </c>
      <c r="CE19" s="259">
        <f t="shared" si="71"/>
        <v>0.46821165521279545</v>
      </c>
      <c r="CF19" s="259">
        <f t="shared" si="71"/>
        <v>0.44909751778557894</v>
      </c>
      <c r="CG19" s="259">
        <f t="shared" si="71"/>
        <v>0.42689533479862551</v>
      </c>
      <c r="CH19" s="265">
        <f t="shared" si="71"/>
        <v>0.41560809766651213</v>
      </c>
      <c r="CI19" s="258">
        <f t="shared" si="71"/>
        <v>0.40712357668083521</v>
      </c>
      <c r="CJ19" s="259">
        <f t="shared" si="71"/>
        <v>0.3993876983022544</v>
      </c>
      <c r="CK19" s="259">
        <f t="shared" si="71"/>
        <v>0.39487100262629382</v>
      </c>
      <c r="CL19" s="259">
        <f t="shared" si="71"/>
        <v>0.38820715151138585</v>
      </c>
      <c r="CM19" s="259">
        <f t="shared" si="71"/>
        <v>0.38368017864342646</v>
      </c>
      <c r="CN19" s="259">
        <f t="shared" si="71"/>
        <v>0.37781280909990111</v>
      </c>
      <c r="CO19" s="259">
        <f t="shared" si="71"/>
        <v>0.37738423843935115</v>
      </c>
      <c r="CP19" s="259">
        <f t="shared" si="71"/>
        <v>0.3714418316831683</v>
      </c>
      <c r="CQ19" s="259">
        <f t="shared" si="71"/>
        <v>0.36576827757125158</v>
      </c>
      <c r="CR19" s="259">
        <f t="shared" si="71"/>
        <v>0.36164656137296358</v>
      </c>
      <c r="CS19" s="259">
        <f t="shared" si="71"/>
        <v>0.3540174279777964</v>
      </c>
      <c r="CT19" s="265">
        <f t="shared" si="71"/>
        <v>0.35042258753598959</v>
      </c>
      <c r="CU19" s="259">
        <f t="shared" si="71"/>
        <v>0.34764028242289113</v>
      </c>
      <c r="CV19" s="259">
        <f t="shared" si="71"/>
        <v>0.34566184649610676</v>
      </c>
      <c r="CW19" s="259">
        <f t="shared" si="71"/>
        <v>0.34364856091755031</v>
      </c>
      <c r="CX19" s="259">
        <f t="shared" si="71"/>
        <v>0.34110886783662059</v>
      </c>
      <c r="CY19" s="259">
        <f t="shared" si="71"/>
        <v>0.33777089783281733</v>
      </c>
      <c r="CZ19" s="259">
        <f t="shared" si="71"/>
        <v>0.33478247368257613</v>
      </c>
      <c r="DA19" s="259">
        <f t="shared" si="71"/>
        <v>0.3309095428979833</v>
      </c>
      <c r="DB19" s="259">
        <f t="shared" si="71"/>
        <v>0.32542246520874751</v>
      </c>
      <c r="DC19" s="259">
        <f t="shared" si="71"/>
        <v>0.32185335859134812</v>
      </c>
      <c r="DD19" s="259">
        <f t="shared" si="71"/>
        <v>0.31774423948823055</v>
      </c>
      <c r="DE19" s="259">
        <f t="shared" si="71"/>
        <v>0.31561916614810204</v>
      </c>
      <c r="DF19" s="265">
        <f t="shared" si="71"/>
        <v>0.31231753525063671</v>
      </c>
      <c r="DG19" s="259">
        <f t="shared" si="71"/>
        <v>0.31012993487676438</v>
      </c>
      <c r="DH19" s="259">
        <f t="shared" si="71"/>
        <v>0.30775451802544401</v>
      </c>
      <c r="DI19" s="259">
        <f t="shared" si="71"/>
        <v>0.3081171651979645</v>
      </c>
      <c r="DJ19" s="259">
        <f t="shared" si="71"/>
        <v>0.30635534250811813</v>
      </c>
      <c r="DK19" s="259">
        <f t="shared" si="71"/>
        <v>0.30440546289730863</v>
      </c>
      <c r="DL19" s="259">
        <f t="shared" ref="DL19:DR19" si="72">SUM(DL16)/DL18</f>
        <v>0.30298176441596847</v>
      </c>
      <c r="DM19" s="259">
        <f t="shared" si="72"/>
        <v>0.30288892321952726</v>
      </c>
      <c r="DN19" s="259">
        <f t="shared" si="72"/>
        <v>0.30086833353861314</v>
      </c>
      <c r="DO19" s="259">
        <f t="shared" si="72"/>
        <v>0.30138717632552403</v>
      </c>
      <c r="DP19" s="259">
        <f t="shared" si="72"/>
        <v>0.29743193069306928</v>
      </c>
      <c r="DQ19" s="259">
        <f t="shared" si="72"/>
        <v>0.29115881952607808</v>
      </c>
      <c r="DR19" s="259">
        <f t="shared" si="72"/>
        <v>0.28805035327512263</v>
      </c>
      <c r="DS19" s="259">
        <f t="shared" ref="DS19:FK19" si="73">SUM(DS16)/DS18</f>
        <v>0.28775396432111</v>
      </c>
      <c r="DT19" s="259">
        <f t="shared" si="73"/>
        <v>0.28250649511320053</v>
      </c>
      <c r="DU19" s="259">
        <f t="shared" si="73"/>
        <v>0.27795261014439099</v>
      </c>
      <c r="DV19" s="282">
        <f t="shared" si="73"/>
        <v>0.27429659663349304</v>
      </c>
      <c r="DW19" s="282">
        <f t="shared" si="73"/>
        <v>0.24296209408568958</v>
      </c>
      <c r="DX19" s="282">
        <f t="shared" si="73"/>
        <v>8.4446081591306746E-2</v>
      </c>
      <c r="DY19" s="282">
        <f t="shared" si="73"/>
        <v>5.2735216294381881E-2</v>
      </c>
      <c r="DZ19" s="282">
        <f t="shared" si="73"/>
        <v>5.1807118114098279E-2</v>
      </c>
      <c r="EA19" s="282">
        <f t="shared" si="73"/>
        <v>5.0509065337695294E-2</v>
      </c>
      <c r="EB19" s="282">
        <f t="shared" si="73"/>
        <v>4.9357342249762265E-2</v>
      </c>
      <c r="EC19" s="282">
        <f t="shared" si="73"/>
        <v>4.8034800722972767E-2</v>
      </c>
      <c r="ED19" s="282">
        <f t="shared" si="73"/>
        <v>4.7413793103448273E-2</v>
      </c>
      <c r="EE19" s="282">
        <f t="shared" si="73"/>
        <v>4.6557476493782224E-2</v>
      </c>
      <c r="EF19" s="282">
        <f t="shared" si="73"/>
        <v>4.5741854713121012E-2</v>
      </c>
      <c r="EG19" s="282">
        <f t="shared" si="73"/>
        <v>4.5421133231240432E-2</v>
      </c>
      <c r="EH19" s="282">
        <f t="shared" si="73"/>
        <v>4.467239234014142E-2</v>
      </c>
      <c r="EI19" s="282">
        <f t="shared" si="73"/>
        <v>4.4659369978473758E-2</v>
      </c>
      <c r="EJ19" s="282">
        <f t="shared" si="73"/>
        <v>4.3897248822009426E-2</v>
      </c>
      <c r="EK19" s="282">
        <f t="shared" si="73"/>
        <v>4.3877889280655759E-2</v>
      </c>
      <c r="EL19" s="282">
        <f t="shared" si="73"/>
        <v>4.3776307877330126E-2</v>
      </c>
      <c r="EM19" s="282">
        <f t="shared" si="73"/>
        <v>4.3277033118951737E-2</v>
      </c>
      <c r="EN19" s="282">
        <f t="shared" si="73"/>
        <v>4.332162210444828E-2</v>
      </c>
      <c r="EO19" s="282">
        <f t="shared" si="73"/>
        <v>4.2258171013535822E-2</v>
      </c>
      <c r="EP19" s="282">
        <f t="shared" si="73"/>
        <v>4.2747501189909567E-2</v>
      </c>
      <c r="EQ19" s="282">
        <f t="shared" si="73"/>
        <v>4.2291666666666665E-2</v>
      </c>
      <c r="ER19" s="282">
        <f t="shared" si="73"/>
        <v>4.2405665992143793E-2</v>
      </c>
      <c r="ES19" s="282">
        <f t="shared" si="73"/>
        <v>4.2177640195261337E-2</v>
      </c>
      <c r="ET19" s="282">
        <f t="shared" si="73"/>
        <v>4.1255845819308329E-2</v>
      </c>
      <c r="EU19" s="282">
        <f t="shared" si="73"/>
        <v>4.1273057782280895E-2</v>
      </c>
      <c r="EV19" s="282">
        <f t="shared" si="73"/>
        <v>4.0486909133988863E-2</v>
      </c>
      <c r="EW19" s="282">
        <f t="shared" si="73"/>
        <v>4.0020098720184437E-2</v>
      </c>
      <c r="EX19" s="282">
        <f t="shared" si="73"/>
        <v>3.9686052344280194E-2</v>
      </c>
      <c r="EY19" s="282">
        <f t="shared" si="73"/>
        <v>3.9453584018801412E-2</v>
      </c>
      <c r="EZ19" s="282">
        <f t="shared" si="73"/>
        <v>4.032542293233083E-2</v>
      </c>
      <c r="FA19" s="282">
        <f t="shared" si="73"/>
        <v>4.0210711150131695E-2</v>
      </c>
      <c r="FB19" s="282">
        <f t="shared" si="73"/>
        <v>4.0447730660198147E-2</v>
      </c>
      <c r="FC19" s="282">
        <f t="shared" si="73"/>
        <v>4.1316752011704462E-2</v>
      </c>
      <c r="FD19" s="282">
        <f t="shared" si="73"/>
        <v>4.124730932573157E-2</v>
      </c>
      <c r="FE19" s="282">
        <f t="shared" si="73"/>
        <v>4.1448529199085989E-2</v>
      </c>
      <c r="FF19" s="282">
        <f t="shared" si="73"/>
        <v>4.2626728110599081E-2</v>
      </c>
      <c r="FG19" s="282">
        <f t="shared" si="73"/>
        <v>4.2657963296973862E-2</v>
      </c>
      <c r="FH19" s="282">
        <f t="shared" si="73"/>
        <v>4.2926912860937368E-2</v>
      </c>
      <c r="FI19" s="282">
        <f t="shared" si="73"/>
        <v>4.4741330301307558E-2</v>
      </c>
      <c r="FJ19" s="282">
        <f t="shared" si="73"/>
        <v>4.414054758062233E-2</v>
      </c>
      <c r="FK19" s="282">
        <f t="shared" si="73"/>
        <v>4.3557987982057719E-2</v>
      </c>
    </row>
    <row r="20" spans="1:167" s="188" customFormat="1" ht="13.8" thickBot="1" x14ac:dyDescent="0.3">
      <c r="B20" s="266" t="s">
        <v>11</v>
      </c>
      <c r="C20" s="260">
        <f t="shared" ref="C20:H20" si="74">SUM(C17/C18)</f>
        <v>3.9026629935720848E-2</v>
      </c>
      <c r="D20" s="261">
        <f t="shared" si="74"/>
        <v>5.7511242270938727E-2</v>
      </c>
      <c r="E20" s="261">
        <f t="shared" si="74"/>
        <v>6.6248502360983855E-2</v>
      </c>
      <c r="F20" s="261">
        <f t="shared" si="74"/>
        <v>7.5563198624247638E-2</v>
      </c>
      <c r="G20" s="261">
        <f t="shared" si="74"/>
        <v>7.9954800712231197E-2</v>
      </c>
      <c r="H20" s="261">
        <f t="shared" si="74"/>
        <v>7.8464050064621454E-2</v>
      </c>
      <c r="I20" s="261">
        <f t="shared" ref="I20:Q20" si="75">SUM(I17/I18)</f>
        <v>8.5268160217243719E-2</v>
      </c>
      <c r="J20" s="261">
        <f t="shared" si="75"/>
        <v>8.7731412975568052E-2</v>
      </c>
      <c r="K20" s="261">
        <f t="shared" si="75"/>
        <v>9.2286998458055838E-2</v>
      </c>
      <c r="L20" s="261">
        <f t="shared" si="75"/>
        <v>9.5589430233691944E-2</v>
      </c>
      <c r="M20" s="261">
        <f t="shared" si="75"/>
        <v>9.8333441833213978E-2</v>
      </c>
      <c r="N20" s="267">
        <f t="shared" si="75"/>
        <v>0.10129937293942724</v>
      </c>
      <c r="O20" s="260">
        <f t="shared" si="75"/>
        <v>0.10711202603094495</v>
      </c>
      <c r="P20" s="261">
        <f t="shared" si="75"/>
        <v>0.11075026511134677</v>
      </c>
      <c r="Q20" s="261">
        <f t="shared" si="75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76">SUM(U17/U18)</f>
        <v>0.11760076083035451</v>
      </c>
      <c r="V20" s="261">
        <f t="shared" si="76"/>
        <v>0.12393431746558302</v>
      </c>
      <c r="W20" s="261">
        <f t="shared" si="76"/>
        <v>0.13175393457413037</v>
      </c>
      <c r="X20" s="261">
        <f t="shared" si="76"/>
        <v>0.13595166163141995</v>
      </c>
      <c r="Y20" s="261">
        <f t="shared" si="76"/>
        <v>0.14320088226447883</v>
      </c>
      <c r="Z20" s="267">
        <f t="shared" si="76"/>
        <v>0.15120240812411101</v>
      </c>
      <c r="AA20" s="261">
        <f t="shared" ref="AA20:AF20" si="77">SUM(AA17/AA18)</f>
        <v>0.15912864448429301</v>
      </c>
      <c r="AB20" s="261">
        <f t="shared" si="77"/>
        <v>0.16964404303360339</v>
      </c>
      <c r="AC20" s="261">
        <f t="shared" si="77"/>
        <v>0.17509895885307522</v>
      </c>
      <c r="AD20" s="261">
        <f t="shared" si="77"/>
        <v>0.17985062240663902</v>
      </c>
      <c r="AE20" s="261">
        <f t="shared" si="77"/>
        <v>0.18540962201613714</v>
      </c>
      <c r="AF20" s="261">
        <f t="shared" si="77"/>
        <v>0.19887043189368772</v>
      </c>
      <c r="AG20" s="261">
        <f t="shared" ref="AG20:AL20" si="78">SUM(AG17/AG18)</f>
        <v>0.20399438915236123</v>
      </c>
      <c r="AH20" s="261">
        <f t="shared" si="78"/>
        <v>0.20768687106653652</v>
      </c>
      <c r="AI20" s="261">
        <f t="shared" si="78"/>
        <v>0.21073978480206482</v>
      </c>
      <c r="AJ20" s="261">
        <f t="shared" si="78"/>
        <v>0.21879524563116604</v>
      </c>
      <c r="AK20" s="261">
        <f t="shared" si="78"/>
        <v>0.22535777725642658</v>
      </c>
      <c r="AL20" s="261">
        <f t="shared" si="78"/>
        <v>0.22852072590906047</v>
      </c>
      <c r="AM20" s="272">
        <f t="shared" ref="AM20:AR20" si="79">SUM(AM17/AM18)</f>
        <v>0.23519099153770945</v>
      </c>
      <c r="AN20" s="261">
        <f t="shared" si="79"/>
        <v>0.26042856183247126</v>
      </c>
      <c r="AO20" s="261">
        <f t="shared" si="79"/>
        <v>0.26335162628831482</v>
      </c>
      <c r="AP20" s="261">
        <f t="shared" si="79"/>
        <v>0.26988541178047309</v>
      </c>
      <c r="AQ20" s="261">
        <f t="shared" si="79"/>
        <v>0.2752272197622932</v>
      </c>
      <c r="AR20" s="261">
        <f t="shared" si="79"/>
        <v>0.28167663878880039</v>
      </c>
      <c r="AS20" s="261">
        <f t="shared" ref="AS20:BD20" si="80">SUM(AS17/AS18)</f>
        <v>0.28959321022444717</v>
      </c>
      <c r="AT20" s="261">
        <f t="shared" si="80"/>
        <v>0.29832542194092826</v>
      </c>
      <c r="AU20" s="261">
        <f t="shared" si="80"/>
        <v>0.30234083010950102</v>
      </c>
      <c r="AV20" s="261">
        <f t="shared" si="80"/>
        <v>0.30661468314280049</v>
      </c>
      <c r="AW20" s="261">
        <f t="shared" si="80"/>
        <v>0.31201556672612291</v>
      </c>
      <c r="AX20" s="261">
        <f t="shared" si="80"/>
        <v>0.31385669985310921</v>
      </c>
      <c r="AY20" s="272">
        <f t="shared" si="80"/>
        <v>0.31272594607144044</v>
      </c>
      <c r="AZ20" s="261">
        <f t="shared" si="80"/>
        <v>0.30992704103529101</v>
      </c>
      <c r="BA20" s="261">
        <f t="shared" si="80"/>
        <v>0.31105448843590749</v>
      </c>
      <c r="BB20" s="261">
        <f t="shared" si="80"/>
        <v>0.31626703354297692</v>
      </c>
      <c r="BC20" s="261">
        <f t="shared" si="80"/>
        <v>0.32257959396487113</v>
      </c>
      <c r="BD20" s="261">
        <f t="shared" si="80"/>
        <v>0.32773244751185215</v>
      </c>
      <c r="BE20" s="261">
        <f t="shared" ref="BE20:BJ20" si="81">SUM(BE17/BE18)</f>
        <v>0.33324637208543945</v>
      </c>
      <c r="BF20" s="261">
        <f t="shared" si="81"/>
        <v>0.33942008303061755</v>
      </c>
      <c r="BG20" s="261">
        <f t="shared" si="81"/>
        <v>0.34440677966101696</v>
      </c>
      <c r="BH20" s="261">
        <f t="shared" si="81"/>
        <v>0.3575753977677511</v>
      </c>
      <c r="BI20" s="261">
        <f t="shared" si="81"/>
        <v>0.3634013805257747</v>
      </c>
      <c r="BJ20" s="267">
        <f t="shared" si="81"/>
        <v>0.36286956775530455</v>
      </c>
      <c r="BK20" s="261">
        <f t="shared" ref="BK20:BP20" si="82">SUM(BK17/BK18)</f>
        <v>0.37050030956101299</v>
      </c>
      <c r="BL20" s="261">
        <f t="shared" si="82"/>
        <v>0.38079352896026453</v>
      </c>
      <c r="BM20" s="261">
        <f t="shared" si="82"/>
        <v>0.38487932197425145</v>
      </c>
      <c r="BN20" s="261">
        <f t="shared" si="82"/>
        <v>0.39543187653082301</v>
      </c>
      <c r="BO20" s="261">
        <f t="shared" si="82"/>
        <v>0.40107608632083747</v>
      </c>
      <c r="BP20" s="261">
        <f t="shared" si="82"/>
        <v>0.40781721511711455</v>
      </c>
      <c r="BQ20" s="261">
        <f t="shared" ref="BQ20:BV20" si="83">SUM(BQ17/BQ18)</f>
        <v>0.41695781098617185</v>
      </c>
      <c r="BR20" s="261">
        <f t="shared" si="83"/>
        <v>0.42890504130542662</v>
      </c>
      <c r="BS20" s="261">
        <f t="shared" si="83"/>
        <v>0.4371532316630356</v>
      </c>
      <c r="BT20" s="261">
        <f t="shared" si="83"/>
        <v>0.43757755515874219</v>
      </c>
      <c r="BU20" s="261">
        <f t="shared" si="83"/>
        <v>0.44718830091964418</v>
      </c>
      <c r="BV20" s="267">
        <f t="shared" si="83"/>
        <v>0.45507220270797683</v>
      </c>
      <c r="BW20" s="272">
        <f t="shared" ref="BW20:CB20" si="84">SUM(BW17/BW18)</f>
        <v>0.4624236658790315</v>
      </c>
      <c r="BX20" s="261">
        <f t="shared" si="84"/>
        <v>0.47404346495255584</v>
      </c>
      <c r="BY20" s="261">
        <f t="shared" si="84"/>
        <v>0.48241022519780891</v>
      </c>
      <c r="BZ20" s="261">
        <f t="shared" si="84"/>
        <v>0.48742128609982316</v>
      </c>
      <c r="CA20" s="261">
        <f t="shared" si="84"/>
        <v>0.49414309998454642</v>
      </c>
      <c r="CB20" s="261">
        <f t="shared" si="84"/>
        <v>0.50360305343511447</v>
      </c>
      <c r="CC20" s="261">
        <f t="shared" ref="CC20:DK20" si="85">SUM(CC17/CC18)</f>
        <v>0.50680008674370336</v>
      </c>
      <c r="CD20" s="261">
        <f t="shared" si="85"/>
        <v>0.51859069537243252</v>
      </c>
      <c r="CE20" s="261">
        <f t="shared" si="85"/>
        <v>0.53178834478720449</v>
      </c>
      <c r="CF20" s="261">
        <f t="shared" si="85"/>
        <v>0.55090248221442106</v>
      </c>
      <c r="CG20" s="261">
        <f t="shared" si="85"/>
        <v>0.57310466520137449</v>
      </c>
      <c r="CH20" s="267">
        <f t="shared" si="85"/>
        <v>0.58439190233348792</v>
      </c>
      <c r="CI20" s="260">
        <f t="shared" si="85"/>
        <v>0.59287642331916479</v>
      </c>
      <c r="CJ20" s="261">
        <f t="shared" si="85"/>
        <v>0.6006123016977456</v>
      </c>
      <c r="CK20" s="261">
        <f t="shared" si="85"/>
        <v>0.60512899737370618</v>
      </c>
      <c r="CL20" s="261">
        <f t="shared" si="85"/>
        <v>0.61179284848861415</v>
      </c>
      <c r="CM20" s="261">
        <f t="shared" si="85"/>
        <v>0.61631982135657348</v>
      </c>
      <c r="CN20" s="261">
        <f t="shared" si="85"/>
        <v>0.62218719090009889</v>
      </c>
      <c r="CO20" s="261">
        <f t="shared" si="85"/>
        <v>0.62261576156064879</v>
      </c>
      <c r="CP20" s="261">
        <f t="shared" si="85"/>
        <v>0.62855816831683164</v>
      </c>
      <c r="CQ20" s="261">
        <f t="shared" si="85"/>
        <v>0.63423172242874848</v>
      </c>
      <c r="CR20" s="261">
        <f t="shared" si="85"/>
        <v>0.63835343862703642</v>
      </c>
      <c r="CS20" s="261">
        <f t="shared" si="85"/>
        <v>0.64598257202220366</v>
      </c>
      <c r="CT20" s="267">
        <f t="shared" si="85"/>
        <v>0.64957741246401035</v>
      </c>
      <c r="CU20" s="272">
        <f t="shared" si="85"/>
        <v>0.65235971757710887</v>
      </c>
      <c r="CV20" s="261">
        <f t="shared" si="85"/>
        <v>0.65433815350389324</v>
      </c>
      <c r="CW20" s="261">
        <f t="shared" si="85"/>
        <v>0.65635143908244964</v>
      </c>
      <c r="CX20" s="261">
        <f t="shared" si="85"/>
        <v>0.65889113216337936</v>
      </c>
      <c r="CY20" s="261">
        <f t="shared" si="85"/>
        <v>0.66222910216718267</v>
      </c>
      <c r="CZ20" s="261">
        <f t="shared" si="85"/>
        <v>0.66521752631742381</v>
      </c>
      <c r="DA20" s="261">
        <f t="shared" si="85"/>
        <v>0.66909045710201676</v>
      </c>
      <c r="DB20" s="261">
        <f t="shared" si="85"/>
        <v>0.67457753479125249</v>
      </c>
      <c r="DC20" s="261">
        <f t="shared" si="85"/>
        <v>0.67814664140865188</v>
      </c>
      <c r="DD20" s="261">
        <f t="shared" si="85"/>
        <v>0.6822557605117695</v>
      </c>
      <c r="DE20" s="261">
        <f t="shared" si="85"/>
        <v>0.68438083385189796</v>
      </c>
      <c r="DF20" s="267">
        <f t="shared" si="85"/>
        <v>0.68768246474936334</v>
      </c>
      <c r="DG20" s="261">
        <f t="shared" si="85"/>
        <v>0.68987006512323557</v>
      </c>
      <c r="DH20" s="261">
        <f t="shared" si="85"/>
        <v>0.69224548197455593</v>
      </c>
      <c r="DI20" s="261">
        <f t="shared" si="85"/>
        <v>0.6918828348020355</v>
      </c>
      <c r="DJ20" s="261">
        <f t="shared" si="85"/>
        <v>0.69364465749188187</v>
      </c>
      <c r="DK20" s="261">
        <f t="shared" si="85"/>
        <v>0.69559453710269137</v>
      </c>
      <c r="DL20" s="261">
        <f t="shared" ref="DL20:DR20" si="86">SUM(DL17/DL18)</f>
        <v>0.69701823558403153</v>
      </c>
      <c r="DM20" s="261">
        <f t="shared" si="86"/>
        <v>0.69711107678047268</v>
      </c>
      <c r="DN20" s="261">
        <f t="shared" si="86"/>
        <v>0.69913166646138691</v>
      </c>
      <c r="DO20" s="261">
        <f t="shared" si="86"/>
        <v>0.69861282367447597</v>
      </c>
      <c r="DP20" s="261">
        <f t="shared" si="86"/>
        <v>0.70256806930693072</v>
      </c>
      <c r="DQ20" s="261">
        <f t="shared" si="86"/>
        <v>0.70884118047392197</v>
      </c>
      <c r="DR20" s="261">
        <f t="shared" si="86"/>
        <v>0.71194964672487737</v>
      </c>
      <c r="DS20" s="261">
        <f t="shared" ref="DS20:FK20" si="87">SUM(DS17/DS18)</f>
        <v>0.71224603567889</v>
      </c>
      <c r="DT20" s="261">
        <f t="shared" si="87"/>
        <v>0.71749350488679942</v>
      </c>
      <c r="DU20" s="261">
        <f t="shared" si="87"/>
        <v>0.72204738985560901</v>
      </c>
      <c r="DV20" s="354">
        <f t="shared" si="87"/>
        <v>0.72570340336650696</v>
      </c>
      <c r="DW20" s="354">
        <f t="shared" si="87"/>
        <v>0.75703790591431042</v>
      </c>
      <c r="DX20" s="354">
        <f t="shared" si="87"/>
        <v>0.91555391840869327</v>
      </c>
      <c r="DY20" s="354">
        <f t="shared" si="87"/>
        <v>0.94726478370561806</v>
      </c>
      <c r="DZ20" s="354">
        <f t="shared" si="87"/>
        <v>0.94819288188590167</v>
      </c>
      <c r="EA20" s="354">
        <f t="shared" si="87"/>
        <v>0.94949093466230472</v>
      </c>
      <c r="EB20" s="354">
        <f t="shared" si="87"/>
        <v>0.95064265775023771</v>
      </c>
      <c r="EC20" s="354">
        <f t="shared" si="87"/>
        <v>0.95196519927702727</v>
      </c>
      <c r="ED20" s="354">
        <f t="shared" si="87"/>
        <v>0.95258620689655171</v>
      </c>
      <c r="EE20" s="354">
        <f t="shared" si="87"/>
        <v>0.95344252350621772</v>
      </c>
      <c r="EF20" s="354">
        <f t="shared" si="87"/>
        <v>0.95425814528687902</v>
      </c>
      <c r="EG20" s="354">
        <f t="shared" si="87"/>
        <v>0.95457886676875958</v>
      </c>
      <c r="EH20" s="354">
        <f t="shared" si="87"/>
        <v>0.95532760765985858</v>
      </c>
      <c r="EI20" s="354">
        <f t="shared" si="87"/>
        <v>0.95534063002152625</v>
      </c>
      <c r="EJ20" s="354">
        <f t="shared" si="87"/>
        <v>0.9561027511779906</v>
      </c>
      <c r="EK20" s="354">
        <f t="shared" si="87"/>
        <v>0.95612211071934428</v>
      </c>
      <c r="EL20" s="354">
        <f t="shared" si="87"/>
        <v>0.95622369212266989</v>
      </c>
      <c r="EM20" s="354">
        <f t="shared" si="87"/>
        <v>0.9567229668810483</v>
      </c>
      <c r="EN20" s="354">
        <f t="shared" si="87"/>
        <v>0.95667837789555177</v>
      </c>
      <c r="EO20" s="354">
        <f t="shared" si="87"/>
        <v>0.95774182898646421</v>
      </c>
      <c r="EP20" s="354">
        <f t="shared" si="87"/>
        <v>0.95725249881009045</v>
      </c>
      <c r="EQ20" s="354">
        <f t="shared" si="87"/>
        <v>0.95770833333333338</v>
      </c>
      <c r="ER20" s="354">
        <f t="shared" si="87"/>
        <v>0.95759433400785621</v>
      </c>
      <c r="ES20" s="354">
        <f t="shared" si="87"/>
        <v>0.95782235980473862</v>
      </c>
      <c r="ET20" s="354">
        <f t="shared" si="87"/>
        <v>0.9587441541806917</v>
      </c>
      <c r="EU20" s="354">
        <f t="shared" si="87"/>
        <v>0.95872694221771915</v>
      </c>
      <c r="EV20" s="354">
        <f t="shared" si="87"/>
        <v>0.95951309086601111</v>
      </c>
      <c r="EW20" s="354">
        <f t="shared" si="87"/>
        <v>0.95997990127981558</v>
      </c>
      <c r="EX20" s="354">
        <f t="shared" si="87"/>
        <v>0.96031394765571976</v>
      </c>
      <c r="EY20" s="354">
        <f t="shared" si="87"/>
        <v>0.96054641598119861</v>
      </c>
      <c r="EZ20" s="354">
        <f t="shared" si="87"/>
        <v>0.95967457706766912</v>
      </c>
      <c r="FA20" s="354">
        <f t="shared" si="87"/>
        <v>0.95978928884986836</v>
      </c>
      <c r="FB20" s="354">
        <f t="shared" si="87"/>
        <v>0.95955226933980187</v>
      </c>
      <c r="FC20" s="354">
        <f t="shared" si="87"/>
        <v>0.95868324798829552</v>
      </c>
      <c r="FD20" s="354">
        <f t="shared" si="87"/>
        <v>0.95875269067426838</v>
      </c>
      <c r="FE20" s="354">
        <f t="shared" si="87"/>
        <v>0.95855147080091396</v>
      </c>
      <c r="FF20" s="354">
        <f t="shared" si="87"/>
        <v>0.95737327188940091</v>
      </c>
      <c r="FG20" s="354">
        <f t="shared" si="87"/>
        <v>0.95734203670302609</v>
      </c>
      <c r="FH20" s="354">
        <f t="shared" si="87"/>
        <v>0.95707308713906258</v>
      </c>
      <c r="FI20" s="354">
        <f t="shared" si="87"/>
        <v>0.95525866969869244</v>
      </c>
      <c r="FJ20" s="354">
        <f t="shared" si="87"/>
        <v>0.95585945241937764</v>
      </c>
      <c r="FK20" s="354">
        <f t="shared" si="87"/>
        <v>0.95644201201794232</v>
      </c>
    </row>
    <row r="21" spans="1:167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67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67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67" hidden="1" x14ac:dyDescent="0.25">
      <c r="B24" s="3" t="s">
        <v>1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</row>
    <row r="25" spans="1:167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</row>
    <row r="26" spans="1:167" ht="13.8" hidden="1" thickTop="1" x14ac:dyDescent="0.25">
      <c r="B26" s="3" t="s">
        <v>9</v>
      </c>
      <c r="C26" s="25">
        <f t="shared" ref="C26:Q26" si="88">SUM(C24:C25)</f>
        <v>34</v>
      </c>
      <c r="D26" s="8">
        <f t="shared" si="88"/>
        <v>38</v>
      </c>
      <c r="E26" s="8">
        <f t="shared" si="88"/>
        <v>51</v>
      </c>
      <c r="F26" s="8">
        <f t="shared" si="88"/>
        <v>51</v>
      </c>
      <c r="G26" s="8">
        <f t="shared" si="88"/>
        <v>54</v>
      </c>
      <c r="H26" s="8">
        <f t="shared" si="88"/>
        <v>49</v>
      </c>
      <c r="I26" s="8">
        <f t="shared" si="88"/>
        <v>61</v>
      </c>
      <c r="J26" s="8">
        <f t="shared" si="88"/>
        <v>63</v>
      </c>
      <c r="K26" s="8">
        <f t="shared" si="88"/>
        <v>67</v>
      </c>
      <c r="L26" s="8">
        <f t="shared" si="88"/>
        <v>70</v>
      </c>
      <c r="M26" s="8">
        <f t="shared" si="88"/>
        <v>61</v>
      </c>
      <c r="N26" s="80">
        <f t="shared" si="88"/>
        <v>62</v>
      </c>
      <c r="O26" s="176">
        <f t="shared" si="88"/>
        <v>60</v>
      </c>
      <c r="P26" s="8">
        <f t="shared" si="88"/>
        <v>58</v>
      </c>
      <c r="Q26" s="8">
        <f t="shared" si="88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89">SUM(U24:U25)</f>
        <v>73</v>
      </c>
      <c r="V26" s="8">
        <f t="shared" si="89"/>
        <v>73</v>
      </c>
      <c r="W26" s="8">
        <f t="shared" si="89"/>
        <v>65</v>
      </c>
      <c r="X26" s="8">
        <f t="shared" si="89"/>
        <v>69</v>
      </c>
      <c r="Y26" s="8">
        <f t="shared" si="89"/>
        <v>62</v>
      </c>
      <c r="Z26" s="9">
        <f t="shared" si="89"/>
        <v>75</v>
      </c>
      <c r="AA26" s="80">
        <f t="shared" ref="AA26:AF26" si="90">SUM(AA24:AA25)</f>
        <v>79</v>
      </c>
      <c r="AB26" s="80">
        <f t="shared" si="90"/>
        <v>78</v>
      </c>
      <c r="AC26" s="80">
        <f t="shared" si="90"/>
        <v>160</v>
      </c>
      <c r="AD26" s="80">
        <f t="shared" si="90"/>
        <v>181</v>
      </c>
      <c r="AE26" s="80">
        <f t="shared" si="90"/>
        <v>177</v>
      </c>
      <c r="AF26" s="80">
        <f t="shared" si="90"/>
        <v>195</v>
      </c>
      <c r="AG26" s="80">
        <f t="shared" ref="AG26:AL26" si="91">SUM(AG24:AG25)</f>
        <v>226</v>
      </c>
      <c r="AH26" s="80">
        <f t="shared" si="91"/>
        <v>220</v>
      </c>
      <c r="AI26" s="80">
        <f t="shared" si="91"/>
        <v>221</v>
      </c>
      <c r="AJ26" s="80">
        <f t="shared" si="91"/>
        <v>224</v>
      </c>
      <c r="AK26" s="80">
        <f t="shared" si="91"/>
        <v>222</v>
      </c>
      <c r="AL26" s="80">
        <f t="shared" si="91"/>
        <v>221</v>
      </c>
      <c r="AM26" s="194">
        <f t="shared" ref="AM26:AR26" si="92">SUM(AM24:AM25)</f>
        <v>223</v>
      </c>
      <c r="AN26" s="80">
        <f t="shared" si="92"/>
        <v>218</v>
      </c>
      <c r="AO26" s="80">
        <f t="shared" si="92"/>
        <v>219</v>
      </c>
      <c r="AP26" s="80">
        <f t="shared" si="92"/>
        <v>218</v>
      </c>
      <c r="AQ26" s="80">
        <f t="shared" si="92"/>
        <v>218</v>
      </c>
      <c r="AR26" s="80">
        <f t="shared" si="92"/>
        <v>218</v>
      </c>
      <c r="AS26" s="80">
        <f t="shared" ref="AS26:AX26" si="93">SUM(AS24:AS25)</f>
        <v>222</v>
      </c>
      <c r="AT26" s="80">
        <f t="shared" si="93"/>
        <v>220</v>
      </c>
      <c r="AU26" s="80">
        <f t="shared" si="93"/>
        <v>222</v>
      </c>
      <c r="AV26" s="80">
        <f t="shared" si="93"/>
        <v>222</v>
      </c>
      <c r="AW26" s="80">
        <f t="shared" si="93"/>
        <v>227</v>
      </c>
      <c r="AX26" s="80">
        <f t="shared" si="93"/>
        <v>221</v>
      </c>
      <c r="AY26" s="194">
        <f t="shared" ref="AY26:BJ26" si="94">SUM(AY24:AY25)</f>
        <v>222</v>
      </c>
      <c r="AZ26" s="80">
        <f t="shared" si="94"/>
        <v>219</v>
      </c>
      <c r="BA26" s="80">
        <f t="shared" si="94"/>
        <v>223</v>
      </c>
      <c r="BB26" s="80">
        <f t="shared" si="94"/>
        <v>223</v>
      </c>
      <c r="BC26" s="80">
        <f t="shared" si="94"/>
        <v>221</v>
      </c>
      <c r="BD26" s="80">
        <f t="shared" si="94"/>
        <v>223</v>
      </c>
      <c r="BE26" s="80">
        <f t="shared" si="94"/>
        <v>363</v>
      </c>
      <c r="BF26" s="80">
        <f t="shared" si="94"/>
        <v>369</v>
      </c>
      <c r="BG26" s="80">
        <f t="shared" si="94"/>
        <v>376</v>
      </c>
      <c r="BH26" s="80">
        <f t="shared" si="94"/>
        <v>219</v>
      </c>
      <c r="BI26" s="80">
        <f t="shared" si="94"/>
        <v>223</v>
      </c>
      <c r="BJ26" s="10">
        <f t="shared" si="94"/>
        <v>222</v>
      </c>
      <c r="BK26" s="80">
        <f t="shared" ref="BK26:BP26" si="95">SUM(BK24:BK25)</f>
        <v>232</v>
      </c>
      <c r="BL26" s="80">
        <f t="shared" si="95"/>
        <v>230</v>
      </c>
      <c r="BM26" s="80">
        <f t="shared" si="95"/>
        <v>228</v>
      </c>
      <c r="BN26" s="80">
        <f t="shared" si="95"/>
        <v>226</v>
      </c>
      <c r="BO26" s="80">
        <f t="shared" si="95"/>
        <v>233</v>
      </c>
      <c r="BP26" s="80">
        <f t="shared" si="95"/>
        <v>238</v>
      </c>
      <c r="BQ26" s="80">
        <f t="shared" ref="BQ26:BV26" si="96">SUM(BQ24:BQ25)</f>
        <v>228</v>
      </c>
      <c r="BR26" s="80">
        <f t="shared" si="96"/>
        <v>228</v>
      </c>
      <c r="BS26" s="80">
        <f t="shared" si="96"/>
        <v>229</v>
      </c>
      <c r="BT26" s="80">
        <f t="shared" si="96"/>
        <v>227</v>
      </c>
      <c r="BU26" s="80">
        <f t="shared" si="96"/>
        <v>229</v>
      </c>
      <c r="BV26" s="10">
        <f t="shared" si="96"/>
        <v>230</v>
      </c>
      <c r="BW26" s="194">
        <f t="shared" ref="BW26:CB26" si="97">SUM(BW24:BW25)</f>
        <v>229</v>
      </c>
      <c r="BX26" s="80">
        <f t="shared" si="97"/>
        <v>230</v>
      </c>
      <c r="BY26" s="80">
        <f t="shared" si="97"/>
        <v>229</v>
      </c>
      <c r="BZ26" s="80">
        <f t="shared" si="97"/>
        <v>227</v>
      </c>
      <c r="CA26" s="80">
        <f t="shared" si="97"/>
        <v>227</v>
      </c>
      <c r="CB26" s="80">
        <f t="shared" si="97"/>
        <v>230</v>
      </c>
      <c r="CC26" s="80">
        <f t="shared" ref="CC26:DK26" si="98">SUM(CC24:CC25)</f>
        <v>233</v>
      </c>
      <c r="CD26" s="80">
        <f t="shared" si="98"/>
        <v>232</v>
      </c>
      <c r="CE26" s="80">
        <f t="shared" si="98"/>
        <v>232</v>
      </c>
      <c r="CF26" s="80">
        <f t="shared" si="98"/>
        <v>231</v>
      </c>
      <c r="CG26" s="80">
        <f t="shared" si="98"/>
        <v>234</v>
      </c>
      <c r="CH26" s="107">
        <f t="shared" si="98"/>
        <v>236</v>
      </c>
      <c r="CI26" s="106">
        <f t="shared" si="98"/>
        <v>231</v>
      </c>
      <c r="CJ26" s="94">
        <f t="shared" si="98"/>
        <v>233</v>
      </c>
      <c r="CK26" s="94">
        <f t="shared" si="98"/>
        <v>237</v>
      </c>
      <c r="CL26" s="94">
        <f t="shared" si="98"/>
        <v>239</v>
      </c>
      <c r="CM26" s="94">
        <f t="shared" si="98"/>
        <v>239</v>
      </c>
      <c r="CN26" s="94">
        <f t="shared" si="98"/>
        <v>242</v>
      </c>
      <c r="CO26" s="94">
        <f t="shared" si="98"/>
        <v>250</v>
      </c>
      <c r="CP26" s="94">
        <f t="shared" si="98"/>
        <v>250</v>
      </c>
      <c r="CQ26" s="94">
        <f t="shared" si="98"/>
        <v>249</v>
      </c>
      <c r="CR26" s="94">
        <f t="shared" si="98"/>
        <v>243</v>
      </c>
      <c r="CS26" s="94">
        <f t="shared" si="98"/>
        <v>243</v>
      </c>
      <c r="CT26" s="96">
        <f t="shared" si="98"/>
        <v>243</v>
      </c>
      <c r="CU26" s="94">
        <f t="shared" si="98"/>
        <v>242</v>
      </c>
      <c r="CV26" s="94">
        <f t="shared" si="98"/>
        <v>242</v>
      </c>
      <c r="CW26" s="94">
        <f t="shared" si="98"/>
        <v>242</v>
      </c>
      <c r="CX26" s="94">
        <f t="shared" si="98"/>
        <v>242</v>
      </c>
      <c r="CY26" s="94">
        <f t="shared" si="98"/>
        <v>241</v>
      </c>
      <c r="CZ26" s="94">
        <f t="shared" si="98"/>
        <v>243</v>
      </c>
      <c r="DA26" s="94">
        <f t="shared" si="98"/>
        <v>242</v>
      </c>
      <c r="DB26" s="94">
        <f t="shared" si="98"/>
        <v>242</v>
      </c>
      <c r="DC26" s="94">
        <f t="shared" si="98"/>
        <v>241</v>
      </c>
      <c r="DD26" s="94">
        <f t="shared" si="98"/>
        <v>241</v>
      </c>
      <c r="DE26" s="94">
        <f t="shared" si="98"/>
        <v>241</v>
      </c>
      <c r="DF26" s="107">
        <f t="shared" si="98"/>
        <v>241</v>
      </c>
      <c r="DG26" s="94">
        <f t="shared" si="98"/>
        <v>239</v>
      </c>
      <c r="DH26" s="94">
        <f t="shared" si="98"/>
        <v>239</v>
      </c>
      <c r="DI26" s="94">
        <f t="shared" si="98"/>
        <v>237</v>
      </c>
      <c r="DJ26" s="94">
        <f t="shared" si="98"/>
        <v>239</v>
      </c>
      <c r="DK26" s="94">
        <f t="shared" si="98"/>
        <v>239</v>
      </c>
      <c r="DL26" s="94">
        <f t="shared" ref="DL26:DR26" si="99">SUM(DL24:DL25)</f>
        <v>239</v>
      </c>
      <c r="DM26" s="94">
        <f t="shared" si="99"/>
        <v>241</v>
      </c>
      <c r="DN26" s="94">
        <f t="shared" si="99"/>
        <v>239</v>
      </c>
      <c r="DO26" s="94">
        <f t="shared" si="99"/>
        <v>240</v>
      </c>
      <c r="DP26" s="94">
        <f t="shared" si="99"/>
        <v>283</v>
      </c>
      <c r="DQ26" s="94">
        <f t="shared" si="99"/>
        <v>285</v>
      </c>
      <c r="DR26" s="94">
        <f t="shared" si="99"/>
        <v>283</v>
      </c>
      <c r="DS26" s="94">
        <f t="shared" ref="DS26:FH26" si="100">SUM(DS24:DS25)</f>
        <v>283</v>
      </c>
      <c r="DT26" s="94">
        <f t="shared" si="100"/>
        <v>284</v>
      </c>
      <c r="DU26" s="94">
        <f t="shared" si="100"/>
        <v>284</v>
      </c>
      <c r="DV26" s="358">
        <f t="shared" si="100"/>
        <v>285</v>
      </c>
      <c r="DW26" s="358">
        <f t="shared" si="100"/>
        <v>287</v>
      </c>
      <c r="DX26" s="358">
        <f t="shared" si="100"/>
        <v>294</v>
      </c>
      <c r="DY26" s="358">
        <f t="shared" si="100"/>
        <v>307</v>
      </c>
      <c r="DZ26" s="358">
        <f t="shared" si="100"/>
        <v>309</v>
      </c>
      <c r="EA26" s="358">
        <f t="shared" si="100"/>
        <v>314</v>
      </c>
      <c r="EB26" s="358">
        <f t="shared" si="100"/>
        <v>299</v>
      </c>
      <c r="EC26" s="358">
        <f t="shared" si="100"/>
        <v>303</v>
      </c>
      <c r="ED26" s="358">
        <f t="shared" si="100"/>
        <v>307</v>
      </c>
      <c r="EE26" s="358">
        <f t="shared" si="100"/>
        <v>323</v>
      </c>
      <c r="EF26" s="358">
        <f t="shared" si="100"/>
        <v>318</v>
      </c>
      <c r="EG26" s="358">
        <f t="shared" si="100"/>
        <v>302</v>
      </c>
      <c r="EH26" s="358">
        <f t="shared" si="100"/>
        <v>320</v>
      </c>
      <c r="EI26" s="358">
        <f t="shared" si="100"/>
        <v>329</v>
      </c>
      <c r="EJ26" s="358">
        <f t="shared" si="100"/>
        <v>331</v>
      </c>
      <c r="EK26" s="358">
        <f t="shared" si="100"/>
        <v>333</v>
      </c>
      <c r="EL26" s="358">
        <f t="shared" si="100"/>
        <v>342</v>
      </c>
      <c r="EM26" s="358">
        <f t="shared" si="100"/>
        <v>340</v>
      </c>
      <c r="EN26" s="358">
        <f t="shared" si="100"/>
        <v>345</v>
      </c>
      <c r="EO26" s="358">
        <f t="shared" si="100"/>
        <v>345</v>
      </c>
      <c r="EP26" s="358">
        <f t="shared" si="100"/>
        <v>349</v>
      </c>
      <c r="EQ26" s="358">
        <f t="shared" si="100"/>
        <v>355</v>
      </c>
      <c r="ER26" s="358">
        <f t="shared" si="100"/>
        <v>358</v>
      </c>
      <c r="ES26" s="358">
        <f t="shared" si="100"/>
        <v>361</v>
      </c>
      <c r="ET26" s="358">
        <f t="shared" si="100"/>
        <v>362</v>
      </c>
      <c r="EU26" s="358">
        <f t="shared" si="100"/>
        <v>373</v>
      </c>
      <c r="EV26" s="358">
        <f t="shared" si="100"/>
        <v>373</v>
      </c>
      <c r="EW26" s="358">
        <f t="shared" si="100"/>
        <v>378</v>
      </c>
      <c r="EX26" s="358">
        <f t="shared" si="100"/>
        <v>379</v>
      </c>
      <c r="EY26" s="358">
        <f t="shared" si="100"/>
        <v>381</v>
      </c>
      <c r="EZ26" s="358">
        <f t="shared" si="100"/>
        <v>384</v>
      </c>
      <c r="FA26" s="358">
        <f t="shared" si="100"/>
        <v>389</v>
      </c>
      <c r="FB26" s="358">
        <f t="shared" si="100"/>
        <v>393</v>
      </c>
      <c r="FC26" s="358">
        <f t="shared" si="100"/>
        <v>394</v>
      </c>
      <c r="FD26" s="358">
        <f t="shared" si="100"/>
        <v>394</v>
      </c>
      <c r="FE26" s="358">
        <f t="shared" si="100"/>
        <v>395</v>
      </c>
      <c r="FF26" s="358">
        <f t="shared" si="100"/>
        <v>400</v>
      </c>
      <c r="FG26" s="358">
        <f t="shared" si="100"/>
        <v>401</v>
      </c>
      <c r="FH26" s="358">
        <f t="shared" si="100"/>
        <v>405</v>
      </c>
      <c r="FI26" s="358">
        <f t="shared" ref="FI26:FK26" si="101">SUM(FI24:FI25)</f>
        <v>410</v>
      </c>
      <c r="FJ26" s="358">
        <f t="shared" si="101"/>
        <v>414</v>
      </c>
      <c r="FK26" s="358">
        <f t="shared" si="101"/>
        <v>416</v>
      </c>
    </row>
    <row r="27" spans="1:167" hidden="1" x14ac:dyDescent="0.25">
      <c r="B27" s="3" t="s">
        <v>10</v>
      </c>
      <c r="C27" s="36">
        <f t="shared" ref="C27:Q27" si="102">SUM(C24)/C26</f>
        <v>0.8529411764705882</v>
      </c>
      <c r="D27" s="14">
        <f t="shared" si="102"/>
        <v>0.76315789473684215</v>
      </c>
      <c r="E27" s="14">
        <f t="shared" si="102"/>
        <v>0.66666666666666663</v>
      </c>
      <c r="F27" s="14">
        <f t="shared" si="102"/>
        <v>0.60784313725490191</v>
      </c>
      <c r="G27" s="14">
        <f t="shared" si="102"/>
        <v>0.62962962962962965</v>
      </c>
      <c r="H27" s="14">
        <f t="shared" si="102"/>
        <v>0.63265306122448983</v>
      </c>
      <c r="I27" s="14">
        <f t="shared" si="102"/>
        <v>0.5901639344262295</v>
      </c>
      <c r="J27" s="14">
        <f t="shared" si="102"/>
        <v>0.60317460317460314</v>
      </c>
      <c r="K27" s="14">
        <f t="shared" si="102"/>
        <v>0.58208955223880599</v>
      </c>
      <c r="L27" s="14">
        <f t="shared" si="102"/>
        <v>0.61428571428571432</v>
      </c>
      <c r="M27" s="14">
        <f t="shared" si="102"/>
        <v>0.67213114754098358</v>
      </c>
      <c r="N27" s="14">
        <f t="shared" si="102"/>
        <v>0.61290322580645162</v>
      </c>
      <c r="O27" s="177">
        <f t="shared" si="102"/>
        <v>0.65</v>
      </c>
      <c r="P27" s="14">
        <f t="shared" si="102"/>
        <v>0.7068965517241379</v>
      </c>
      <c r="Q27" s="14">
        <f t="shared" si="102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03">SUM(U24)/U26</f>
        <v>0.64383561643835618</v>
      </c>
      <c r="V27" s="14">
        <f t="shared" si="103"/>
        <v>0.61643835616438358</v>
      </c>
      <c r="W27" s="14">
        <f t="shared" si="103"/>
        <v>0.61538461538461542</v>
      </c>
      <c r="X27" s="14">
        <f t="shared" si="103"/>
        <v>0.60869565217391308</v>
      </c>
      <c r="Y27" s="14">
        <f t="shared" si="103"/>
        <v>0.61290322580645162</v>
      </c>
      <c r="Z27" s="23">
        <f t="shared" si="103"/>
        <v>0.54666666666666663</v>
      </c>
      <c r="AA27" s="14">
        <f t="shared" ref="AA27:AF27" si="104">SUM(AA24)/AA26</f>
        <v>0.55696202531645567</v>
      </c>
      <c r="AB27" s="14">
        <f t="shared" si="104"/>
        <v>0.52564102564102566</v>
      </c>
      <c r="AC27" s="14">
        <f t="shared" si="104"/>
        <v>0.59375</v>
      </c>
      <c r="AD27" s="14">
        <f t="shared" si="104"/>
        <v>0.54696132596685088</v>
      </c>
      <c r="AE27" s="14">
        <f t="shared" si="104"/>
        <v>0.57627118644067798</v>
      </c>
      <c r="AF27" s="14">
        <f t="shared" si="104"/>
        <v>0.52820512820512822</v>
      </c>
      <c r="AG27" s="14">
        <f t="shared" ref="AG27:AL27" si="105">SUM(AG24)/AG26</f>
        <v>0.51327433628318586</v>
      </c>
      <c r="AH27" s="14">
        <f t="shared" si="105"/>
        <v>0.52727272727272723</v>
      </c>
      <c r="AI27" s="14">
        <f t="shared" si="105"/>
        <v>0.52941176470588236</v>
      </c>
      <c r="AJ27" s="14">
        <f t="shared" si="105"/>
        <v>0.5133928571428571</v>
      </c>
      <c r="AK27" s="14">
        <f t="shared" si="105"/>
        <v>0.50900900900900903</v>
      </c>
      <c r="AL27" s="14">
        <f t="shared" si="105"/>
        <v>0.5113122171945701</v>
      </c>
      <c r="AM27" s="78">
        <f t="shared" ref="AM27:AR27" si="106">SUM(AM24)/AM26</f>
        <v>0.48878923766816146</v>
      </c>
      <c r="AN27" s="14">
        <f t="shared" si="106"/>
        <v>0.42201834862385323</v>
      </c>
      <c r="AO27" s="14">
        <f t="shared" si="106"/>
        <v>0.42009132420091322</v>
      </c>
      <c r="AP27" s="14">
        <f t="shared" si="106"/>
        <v>0.42660550458715596</v>
      </c>
      <c r="AQ27" s="14">
        <f t="shared" si="106"/>
        <v>0.42201834862385323</v>
      </c>
      <c r="AR27" s="14">
        <f t="shared" si="106"/>
        <v>0.40366972477064222</v>
      </c>
      <c r="AS27" s="14">
        <f t="shared" ref="AS27:AX27" si="107">SUM(AS24)/AS26</f>
        <v>0.38738738738738737</v>
      </c>
      <c r="AT27" s="14">
        <f t="shared" si="107"/>
        <v>0.38636363636363635</v>
      </c>
      <c r="AU27" s="14">
        <f t="shared" si="107"/>
        <v>0.38738738738738737</v>
      </c>
      <c r="AV27" s="14">
        <f t="shared" si="107"/>
        <v>0.36936936936936937</v>
      </c>
      <c r="AW27" s="14">
        <f t="shared" si="107"/>
        <v>0.37004405286343611</v>
      </c>
      <c r="AX27" s="14">
        <f t="shared" si="107"/>
        <v>0.36651583710407237</v>
      </c>
      <c r="AY27" s="78">
        <f t="shared" ref="AY27:BJ27" si="108">SUM(AY24)/AY26</f>
        <v>0.38288288288288286</v>
      </c>
      <c r="AZ27" s="14">
        <f t="shared" si="108"/>
        <v>0.38356164383561642</v>
      </c>
      <c r="BA27" s="14">
        <f t="shared" si="108"/>
        <v>0.3811659192825112</v>
      </c>
      <c r="BB27" s="14">
        <f t="shared" si="108"/>
        <v>0.37668161434977576</v>
      </c>
      <c r="BC27" s="14">
        <f t="shared" si="108"/>
        <v>0.38009049773755654</v>
      </c>
      <c r="BD27" s="14">
        <f t="shared" si="108"/>
        <v>0.37219730941704038</v>
      </c>
      <c r="BE27" s="14">
        <f t="shared" si="108"/>
        <v>0.22865013774104684</v>
      </c>
      <c r="BF27" s="14">
        <f t="shared" si="108"/>
        <v>0.22764227642276422</v>
      </c>
      <c r="BG27" s="14">
        <f t="shared" si="108"/>
        <v>0.21276595744680851</v>
      </c>
      <c r="BH27" s="14">
        <f t="shared" si="108"/>
        <v>0.33333333333333331</v>
      </c>
      <c r="BI27" s="14">
        <f t="shared" si="108"/>
        <v>0.32286995515695066</v>
      </c>
      <c r="BJ27" s="23">
        <f t="shared" si="108"/>
        <v>0.32432432432432434</v>
      </c>
      <c r="BK27" s="14">
        <f t="shared" ref="BK27:BP27" si="109">SUM(BK24)/BK26</f>
        <v>0.31896551724137934</v>
      </c>
      <c r="BL27" s="14">
        <f t="shared" si="109"/>
        <v>0.30434782608695654</v>
      </c>
      <c r="BM27" s="14">
        <f t="shared" si="109"/>
        <v>0.30263157894736842</v>
      </c>
      <c r="BN27" s="14">
        <f t="shared" si="109"/>
        <v>0.30530973451327431</v>
      </c>
      <c r="BO27" s="14">
        <f t="shared" si="109"/>
        <v>0.30901287553648071</v>
      </c>
      <c r="BP27" s="14">
        <f t="shared" si="109"/>
        <v>0.29411764705882354</v>
      </c>
      <c r="BQ27" s="14">
        <f t="shared" ref="BQ27:BV27" si="110">SUM(BQ24)/BQ26</f>
        <v>0.30263157894736842</v>
      </c>
      <c r="BR27" s="14">
        <f t="shared" si="110"/>
        <v>0.28947368421052633</v>
      </c>
      <c r="BS27" s="14">
        <f t="shared" si="110"/>
        <v>0.28820960698689957</v>
      </c>
      <c r="BT27" s="14">
        <f t="shared" si="110"/>
        <v>0.29074889867841408</v>
      </c>
      <c r="BU27" s="14">
        <f t="shared" si="110"/>
        <v>0.28820960698689957</v>
      </c>
      <c r="BV27" s="23">
        <f t="shared" si="110"/>
        <v>0.28695652173913044</v>
      </c>
      <c r="BW27" s="78">
        <f t="shared" ref="BW27:CB27" si="111">SUM(BW24)/BW26</f>
        <v>0.29257641921397382</v>
      </c>
      <c r="BX27" s="14">
        <f t="shared" si="111"/>
        <v>0.28260869565217389</v>
      </c>
      <c r="BY27" s="14">
        <f t="shared" si="111"/>
        <v>0.27947598253275108</v>
      </c>
      <c r="BZ27" s="14">
        <f t="shared" si="111"/>
        <v>0.28634361233480177</v>
      </c>
      <c r="CA27" s="14">
        <f t="shared" si="111"/>
        <v>0.28634361233480177</v>
      </c>
      <c r="CB27" s="14">
        <f t="shared" si="111"/>
        <v>0.29130434782608694</v>
      </c>
      <c r="CC27" s="14">
        <f t="shared" ref="CC27:DK27" si="112">SUM(CC24)/CC26</f>
        <v>0.28755364806866951</v>
      </c>
      <c r="CD27" s="14">
        <f t="shared" si="112"/>
        <v>0.27586206896551724</v>
      </c>
      <c r="CE27" s="14">
        <f t="shared" si="112"/>
        <v>0.27586206896551724</v>
      </c>
      <c r="CF27" s="14">
        <f t="shared" si="112"/>
        <v>0.27272727272727271</v>
      </c>
      <c r="CG27" s="14">
        <f t="shared" si="112"/>
        <v>0.26923076923076922</v>
      </c>
      <c r="CH27" s="241">
        <f t="shared" si="112"/>
        <v>0.26271186440677968</v>
      </c>
      <c r="CI27" s="239">
        <f t="shared" si="112"/>
        <v>0.26839826839826841</v>
      </c>
      <c r="CJ27" s="240">
        <f t="shared" si="112"/>
        <v>0.26609442060085836</v>
      </c>
      <c r="CK27" s="240">
        <f t="shared" si="112"/>
        <v>0.27426160337552741</v>
      </c>
      <c r="CL27" s="240">
        <f t="shared" si="112"/>
        <v>0.26359832635983266</v>
      </c>
      <c r="CM27" s="240">
        <f t="shared" si="112"/>
        <v>0.2594142259414226</v>
      </c>
      <c r="CN27" s="240">
        <f t="shared" si="112"/>
        <v>0.256198347107438</v>
      </c>
      <c r="CO27" s="240">
        <f t="shared" si="112"/>
        <v>0.24399999999999999</v>
      </c>
      <c r="CP27" s="240">
        <f t="shared" si="112"/>
        <v>0.24399999999999999</v>
      </c>
      <c r="CQ27" s="240">
        <f t="shared" si="112"/>
        <v>0.23293172690763053</v>
      </c>
      <c r="CR27" s="240">
        <f t="shared" si="112"/>
        <v>0.23456790123456789</v>
      </c>
      <c r="CS27" s="240">
        <f t="shared" si="112"/>
        <v>0.22633744855967078</v>
      </c>
      <c r="CT27" s="241">
        <f t="shared" si="112"/>
        <v>0.22633744855967078</v>
      </c>
      <c r="CU27" s="240">
        <f t="shared" si="112"/>
        <v>0.23140495867768596</v>
      </c>
      <c r="CV27" s="240">
        <f t="shared" si="112"/>
        <v>0.2231404958677686</v>
      </c>
      <c r="CW27" s="240">
        <f t="shared" si="112"/>
        <v>0.21900826446280991</v>
      </c>
      <c r="CX27" s="240">
        <f t="shared" si="112"/>
        <v>0.21900826446280991</v>
      </c>
      <c r="CY27" s="240">
        <f t="shared" si="112"/>
        <v>0.21991701244813278</v>
      </c>
      <c r="CZ27" s="240">
        <f t="shared" si="112"/>
        <v>0.21810699588477367</v>
      </c>
      <c r="DA27" s="240">
        <f t="shared" si="112"/>
        <v>0.21900826446280991</v>
      </c>
      <c r="DB27" s="240">
        <f t="shared" si="112"/>
        <v>0.21074380165289255</v>
      </c>
      <c r="DC27" s="240">
        <f t="shared" si="112"/>
        <v>0.2033195020746888</v>
      </c>
      <c r="DD27" s="240">
        <f t="shared" si="112"/>
        <v>0.19502074688796681</v>
      </c>
      <c r="DE27" s="240">
        <f t="shared" si="112"/>
        <v>0.19502074688796681</v>
      </c>
      <c r="DF27" s="241">
        <f t="shared" si="112"/>
        <v>0.19502074688796681</v>
      </c>
      <c r="DG27" s="240">
        <f t="shared" si="112"/>
        <v>0.19246861924686193</v>
      </c>
      <c r="DH27" s="240">
        <f t="shared" si="112"/>
        <v>0.18828451882845187</v>
      </c>
      <c r="DI27" s="240">
        <f t="shared" si="112"/>
        <v>0.1940928270042194</v>
      </c>
      <c r="DJ27" s="240">
        <f t="shared" si="112"/>
        <v>0.20083682008368201</v>
      </c>
      <c r="DK27" s="240">
        <f t="shared" si="112"/>
        <v>0.20083682008368201</v>
      </c>
      <c r="DL27" s="240">
        <f t="shared" ref="DL27:DR27" si="113">SUM(DL24)/DL26</f>
        <v>0.20083682008368201</v>
      </c>
      <c r="DM27" s="240">
        <f t="shared" si="113"/>
        <v>0.19502074688796681</v>
      </c>
      <c r="DN27" s="240">
        <f t="shared" si="113"/>
        <v>0.19665271966527198</v>
      </c>
      <c r="DO27" s="240">
        <f t="shared" si="113"/>
        <v>0.19583333333333333</v>
      </c>
      <c r="DP27" s="240">
        <f t="shared" si="113"/>
        <v>0.1872791519434629</v>
      </c>
      <c r="DQ27" s="240">
        <f t="shared" si="113"/>
        <v>0.18245614035087721</v>
      </c>
      <c r="DR27" s="240">
        <f t="shared" si="113"/>
        <v>0.1872791519434629</v>
      </c>
      <c r="DS27" s="240">
        <f t="shared" ref="DS27:FH27" si="114">SUM(DS24)/DS26</f>
        <v>0.19434628975265017</v>
      </c>
      <c r="DT27" s="240">
        <f t="shared" si="114"/>
        <v>0.19718309859154928</v>
      </c>
      <c r="DU27" s="240">
        <f t="shared" si="114"/>
        <v>0.18309859154929578</v>
      </c>
      <c r="DV27" s="356">
        <f t="shared" si="114"/>
        <v>0.18245614035087721</v>
      </c>
      <c r="DW27" s="356">
        <f t="shared" si="114"/>
        <v>0.16027874564459929</v>
      </c>
      <c r="DX27" s="356">
        <f t="shared" si="114"/>
        <v>2.7210884353741496E-2</v>
      </c>
      <c r="DY27" s="356">
        <f t="shared" si="114"/>
        <v>0</v>
      </c>
      <c r="DZ27" s="356">
        <f t="shared" si="114"/>
        <v>0</v>
      </c>
      <c r="EA27" s="356">
        <f t="shared" si="114"/>
        <v>0</v>
      </c>
      <c r="EB27" s="356">
        <f t="shared" si="114"/>
        <v>0</v>
      </c>
      <c r="EC27" s="356">
        <f t="shared" si="114"/>
        <v>0</v>
      </c>
      <c r="ED27" s="356">
        <f t="shared" si="114"/>
        <v>0</v>
      </c>
      <c r="EE27" s="356">
        <f t="shared" si="114"/>
        <v>0</v>
      </c>
      <c r="EF27" s="356">
        <f t="shared" si="114"/>
        <v>0</v>
      </c>
      <c r="EG27" s="356">
        <f t="shared" si="114"/>
        <v>0</v>
      </c>
      <c r="EH27" s="356">
        <f t="shared" si="114"/>
        <v>0</v>
      </c>
      <c r="EI27" s="356">
        <f t="shared" si="114"/>
        <v>0</v>
      </c>
      <c r="EJ27" s="356">
        <f t="shared" si="114"/>
        <v>0</v>
      </c>
      <c r="EK27" s="356">
        <f t="shared" si="114"/>
        <v>0</v>
      </c>
      <c r="EL27" s="356">
        <f t="shared" si="114"/>
        <v>0</v>
      </c>
      <c r="EM27" s="356">
        <f t="shared" si="114"/>
        <v>0</v>
      </c>
      <c r="EN27" s="356">
        <f t="shared" si="114"/>
        <v>0</v>
      </c>
      <c r="EO27" s="356">
        <f t="shared" si="114"/>
        <v>0</v>
      </c>
      <c r="EP27" s="356">
        <f t="shared" si="114"/>
        <v>0</v>
      </c>
      <c r="EQ27" s="356">
        <f t="shared" si="114"/>
        <v>0</v>
      </c>
      <c r="ER27" s="356">
        <f t="shared" si="114"/>
        <v>0</v>
      </c>
      <c r="ES27" s="356">
        <f t="shared" si="114"/>
        <v>0</v>
      </c>
      <c r="ET27" s="356">
        <f t="shared" si="114"/>
        <v>0</v>
      </c>
      <c r="EU27" s="356">
        <f t="shared" si="114"/>
        <v>0</v>
      </c>
      <c r="EV27" s="356">
        <f t="shared" si="114"/>
        <v>0</v>
      </c>
      <c r="EW27" s="356">
        <f t="shared" si="114"/>
        <v>0</v>
      </c>
      <c r="EX27" s="356">
        <f t="shared" si="114"/>
        <v>0</v>
      </c>
      <c r="EY27" s="356">
        <f t="shared" si="114"/>
        <v>0</v>
      </c>
      <c r="EZ27" s="356">
        <f t="shared" si="114"/>
        <v>0</v>
      </c>
      <c r="FA27" s="356">
        <f t="shared" si="114"/>
        <v>0</v>
      </c>
      <c r="FB27" s="356">
        <f t="shared" si="114"/>
        <v>0</v>
      </c>
      <c r="FC27" s="356">
        <f t="shared" si="114"/>
        <v>0</v>
      </c>
      <c r="FD27" s="356">
        <f t="shared" si="114"/>
        <v>0</v>
      </c>
      <c r="FE27" s="356">
        <f t="shared" si="114"/>
        <v>0</v>
      </c>
      <c r="FF27" s="356">
        <f t="shared" si="114"/>
        <v>0</v>
      </c>
      <c r="FG27" s="356">
        <f t="shared" si="114"/>
        <v>0</v>
      </c>
      <c r="FH27" s="356">
        <f t="shared" si="114"/>
        <v>0</v>
      </c>
      <c r="FI27" s="356">
        <f t="shared" ref="FI27:FK27" si="115">SUM(FI24)/FI26</f>
        <v>0</v>
      </c>
      <c r="FJ27" s="356">
        <f t="shared" si="115"/>
        <v>0</v>
      </c>
      <c r="FK27" s="356">
        <f t="shared" si="115"/>
        <v>0</v>
      </c>
    </row>
    <row r="28" spans="1:167" ht="13.8" hidden="1" thickBot="1" x14ac:dyDescent="0.3">
      <c r="B28" s="4" t="s">
        <v>11</v>
      </c>
      <c r="C28" s="37">
        <f t="shared" ref="C28:Q28" si="116">SUM(C25/C26)</f>
        <v>0.14705882352941177</v>
      </c>
      <c r="D28" s="15">
        <f t="shared" si="116"/>
        <v>0.23684210526315788</v>
      </c>
      <c r="E28" s="15">
        <f t="shared" si="116"/>
        <v>0.33333333333333331</v>
      </c>
      <c r="F28" s="15">
        <f t="shared" si="116"/>
        <v>0.39215686274509803</v>
      </c>
      <c r="G28" s="15">
        <f t="shared" si="116"/>
        <v>0.37037037037037035</v>
      </c>
      <c r="H28" s="15">
        <f t="shared" si="116"/>
        <v>0.36734693877551022</v>
      </c>
      <c r="I28" s="15">
        <f t="shared" si="116"/>
        <v>0.4098360655737705</v>
      </c>
      <c r="J28" s="15">
        <f t="shared" si="116"/>
        <v>0.3968253968253968</v>
      </c>
      <c r="K28" s="15">
        <f t="shared" si="116"/>
        <v>0.41791044776119401</v>
      </c>
      <c r="L28" s="15">
        <f t="shared" si="116"/>
        <v>0.38571428571428573</v>
      </c>
      <c r="M28" s="15">
        <f t="shared" si="116"/>
        <v>0.32786885245901637</v>
      </c>
      <c r="N28" s="15">
        <f t="shared" si="116"/>
        <v>0.38709677419354838</v>
      </c>
      <c r="O28" s="178">
        <f t="shared" si="116"/>
        <v>0.35</v>
      </c>
      <c r="P28" s="15">
        <f t="shared" si="116"/>
        <v>0.29310344827586204</v>
      </c>
      <c r="Q28" s="15">
        <f t="shared" si="116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17">SUM(U25/U26)</f>
        <v>0.35616438356164382</v>
      </c>
      <c r="V28" s="15">
        <f t="shared" si="117"/>
        <v>0.38356164383561642</v>
      </c>
      <c r="W28" s="15">
        <f t="shared" si="117"/>
        <v>0.38461538461538464</v>
      </c>
      <c r="X28" s="15">
        <f t="shared" si="117"/>
        <v>0.39130434782608697</v>
      </c>
      <c r="Y28" s="15">
        <f t="shared" si="117"/>
        <v>0.38709677419354838</v>
      </c>
      <c r="Z28" s="24">
        <f t="shared" si="117"/>
        <v>0.45333333333333331</v>
      </c>
      <c r="AA28" s="15">
        <f t="shared" si="117"/>
        <v>0.44303797468354428</v>
      </c>
      <c r="AB28" s="15">
        <f t="shared" si="117"/>
        <v>0.47435897435897434</v>
      </c>
      <c r="AC28" s="15">
        <f t="shared" si="117"/>
        <v>0.40625</v>
      </c>
      <c r="AD28" s="15">
        <f t="shared" ref="AD28:AI28" si="118">SUM(AD25/AD26)</f>
        <v>0.45303867403314918</v>
      </c>
      <c r="AE28" s="15">
        <f t="shared" si="118"/>
        <v>0.42372881355932202</v>
      </c>
      <c r="AF28" s="15">
        <f t="shared" si="118"/>
        <v>0.47179487179487178</v>
      </c>
      <c r="AG28" s="15">
        <f t="shared" si="118"/>
        <v>0.48672566371681414</v>
      </c>
      <c r="AH28" s="15">
        <f t="shared" si="118"/>
        <v>0.47272727272727272</v>
      </c>
      <c r="AI28" s="15">
        <f t="shared" si="118"/>
        <v>0.47058823529411764</v>
      </c>
      <c r="AJ28" s="15">
        <f t="shared" ref="AJ28:AO28" si="119">SUM(AJ25/AJ26)</f>
        <v>0.48660714285714285</v>
      </c>
      <c r="AK28" s="15">
        <f t="shared" si="119"/>
        <v>0.49099099099099097</v>
      </c>
      <c r="AL28" s="15">
        <f t="shared" si="119"/>
        <v>0.48868778280542985</v>
      </c>
      <c r="AM28" s="79">
        <f t="shared" si="119"/>
        <v>0.5112107623318386</v>
      </c>
      <c r="AN28" s="15">
        <f t="shared" si="119"/>
        <v>0.57798165137614677</v>
      </c>
      <c r="AO28" s="15">
        <f t="shared" si="119"/>
        <v>0.57990867579908678</v>
      </c>
      <c r="AP28" s="15">
        <f t="shared" ref="AP28:AU28" si="120">SUM(AP25/AP26)</f>
        <v>0.57339449541284404</v>
      </c>
      <c r="AQ28" s="15">
        <f t="shared" si="120"/>
        <v>0.57798165137614677</v>
      </c>
      <c r="AR28" s="15">
        <f t="shared" si="120"/>
        <v>0.59633027522935778</v>
      </c>
      <c r="AS28" s="15">
        <f t="shared" si="120"/>
        <v>0.61261261261261257</v>
      </c>
      <c r="AT28" s="15">
        <f t="shared" si="120"/>
        <v>0.61363636363636365</v>
      </c>
      <c r="AU28" s="15">
        <f t="shared" si="120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21">SUM(AY25/AY26)</f>
        <v>0.61711711711711714</v>
      </c>
      <c r="AZ28" s="15">
        <f t="shared" si="121"/>
        <v>0.61643835616438358</v>
      </c>
      <c r="BA28" s="15">
        <f t="shared" si="121"/>
        <v>0.6188340807174888</v>
      </c>
      <c r="BB28" s="15">
        <f t="shared" si="121"/>
        <v>0.62331838565022424</v>
      </c>
      <c r="BC28" s="15">
        <f t="shared" si="121"/>
        <v>0.61990950226244346</v>
      </c>
      <c r="BD28" s="15">
        <f t="shared" si="121"/>
        <v>0.62780269058295968</v>
      </c>
      <c r="BE28" s="15">
        <f t="shared" si="121"/>
        <v>0.77134986225895319</v>
      </c>
      <c r="BF28" s="15">
        <f t="shared" si="121"/>
        <v>0.77235772357723576</v>
      </c>
      <c r="BG28" s="15">
        <f t="shared" si="121"/>
        <v>0.78723404255319152</v>
      </c>
      <c r="BH28" s="15">
        <f t="shared" ref="BH28:BM28" si="122">SUM(BH25/BH26)</f>
        <v>0.66666666666666663</v>
      </c>
      <c r="BI28" s="15">
        <f t="shared" si="122"/>
        <v>0.67713004484304928</v>
      </c>
      <c r="BJ28" s="24">
        <f t="shared" si="122"/>
        <v>0.67567567567567566</v>
      </c>
      <c r="BK28" s="15">
        <f t="shared" si="122"/>
        <v>0.68103448275862066</v>
      </c>
      <c r="BL28" s="15">
        <f t="shared" si="122"/>
        <v>0.69565217391304346</v>
      </c>
      <c r="BM28" s="15">
        <f t="shared" si="122"/>
        <v>0.69736842105263153</v>
      </c>
      <c r="BN28" s="15">
        <f t="shared" ref="BN28:BS28" si="123">SUM(BN25/BN26)</f>
        <v>0.69469026548672563</v>
      </c>
      <c r="BO28" s="15">
        <f t="shared" si="123"/>
        <v>0.69098712446351929</v>
      </c>
      <c r="BP28" s="15">
        <f t="shared" si="123"/>
        <v>0.70588235294117652</v>
      </c>
      <c r="BQ28" s="15">
        <f t="shared" si="123"/>
        <v>0.69736842105263153</v>
      </c>
      <c r="BR28" s="15">
        <f t="shared" si="123"/>
        <v>0.71052631578947367</v>
      </c>
      <c r="BS28" s="15">
        <f t="shared" si="123"/>
        <v>0.71179039301310043</v>
      </c>
      <c r="BT28" s="15">
        <f t="shared" ref="BT28:BY28" si="124">SUM(BT25/BT26)</f>
        <v>0.70925110132158586</v>
      </c>
      <c r="BU28" s="15">
        <f t="shared" si="124"/>
        <v>0.71179039301310043</v>
      </c>
      <c r="BV28" s="24">
        <f t="shared" si="124"/>
        <v>0.71304347826086956</v>
      </c>
      <c r="BW28" s="79">
        <f t="shared" si="124"/>
        <v>0.70742358078602618</v>
      </c>
      <c r="BX28" s="15">
        <f t="shared" si="124"/>
        <v>0.71739130434782605</v>
      </c>
      <c r="BY28" s="15">
        <f t="shared" si="124"/>
        <v>0.72052401746724892</v>
      </c>
      <c r="BZ28" s="15">
        <f t="shared" ref="BZ28:DK28" si="125">SUM(BZ25/BZ26)</f>
        <v>0.71365638766519823</v>
      </c>
      <c r="CA28" s="15">
        <f t="shared" si="125"/>
        <v>0.71365638766519823</v>
      </c>
      <c r="CB28" s="15">
        <f t="shared" si="125"/>
        <v>0.70869565217391306</v>
      </c>
      <c r="CC28" s="15">
        <f t="shared" si="125"/>
        <v>0.71244635193133043</v>
      </c>
      <c r="CD28" s="15">
        <f t="shared" si="125"/>
        <v>0.72413793103448276</v>
      </c>
      <c r="CE28" s="15">
        <f t="shared" si="125"/>
        <v>0.72413793103448276</v>
      </c>
      <c r="CF28" s="15">
        <f t="shared" si="125"/>
        <v>0.72727272727272729</v>
      </c>
      <c r="CG28" s="15">
        <f t="shared" si="125"/>
        <v>0.73076923076923073</v>
      </c>
      <c r="CH28" s="246">
        <f t="shared" si="125"/>
        <v>0.73728813559322037</v>
      </c>
      <c r="CI28" s="244">
        <f t="shared" si="125"/>
        <v>0.73160173160173159</v>
      </c>
      <c r="CJ28" s="245">
        <f t="shared" si="125"/>
        <v>0.73390557939914158</v>
      </c>
      <c r="CK28" s="245">
        <f t="shared" si="125"/>
        <v>0.72573839662447259</v>
      </c>
      <c r="CL28" s="245">
        <f t="shared" si="125"/>
        <v>0.7364016736401674</v>
      </c>
      <c r="CM28" s="245">
        <f t="shared" si="125"/>
        <v>0.7405857740585774</v>
      </c>
      <c r="CN28" s="245">
        <f t="shared" si="125"/>
        <v>0.74380165289256195</v>
      </c>
      <c r="CO28" s="245">
        <f t="shared" si="125"/>
        <v>0.75600000000000001</v>
      </c>
      <c r="CP28" s="245">
        <f t="shared" si="125"/>
        <v>0.75600000000000001</v>
      </c>
      <c r="CQ28" s="245">
        <f t="shared" si="125"/>
        <v>0.76706827309236947</v>
      </c>
      <c r="CR28" s="245">
        <f t="shared" si="125"/>
        <v>0.76543209876543206</v>
      </c>
      <c r="CS28" s="245">
        <f t="shared" si="125"/>
        <v>0.77366255144032925</v>
      </c>
      <c r="CT28" s="246">
        <f t="shared" si="125"/>
        <v>0.77366255144032925</v>
      </c>
      <c r="CU28" s="285">
        <f t="shared" si="125"/>
        <v>0.76859504132231404</v>
      </c>
      <c r="CV28" s="245">
        <f t="shared" si="125"/>
        <v>0.77685950413223137</v>
      </c>
      <c r="CW28" s="245">
        <f t="shared" si="125"/>
        <v>0.78099173553719003</v>
      </c>
      <c r="CX28" s="245">
        <f t="shared" si="125"/>
        <v>0.78099173553719003</v>
      </c>
      <c r="CY28" s="245">
        <f t="shared" si="125"/>
        <v>0.78008298755186722</v>
      </c>
      <c r="CZ28" s="245">
        <f t="shared" si="125"/>
        <v>0.78189300411522633</v>
      </c>
      <c r="DA28" s="245">
        <f t="shared" si="125"/>
        <v>0.78099173553719003</v>
      </c>
      <c r="DB28" s="245">
        <f t="shared" si="125"/>
        <v>0.78925619834710747</v>
      </c>
      <c r="DC28" s="245">
        <f t="shared" si="125"/>
        <v>0.79668049792531115</v>
      </c>
      <c r="DD28" s="245">
        <f t="shared" si="125"/>
        <v>0.80497925311203322</v>
      </c>
      <c r="DE28" s="245">
        <f t="shared" si="125"/>
        <v>0.80497925311203322</v>
      </c>
      <c r="DF28" s="246">
        <f t="shared" si="125"/>
        <v>0.80497925311203322</v>
      </c>
      <c r="DG28" s="245">
        <f t="shared" si="125"/>
        <v>0.80753138075313813</v>
      </c>
      <c r="DH28" s="245">
        <f t="shared" si="125"/>
        <v>0.81171548117154813</v>
      </c>
      <c r="DI28" s="245">
        <f t="shared" si="125"/>
        <v>0.80590717299578063</v>
      </c>
      <c r="DJ28" s="245">
        <f t="shared" si="125"/>
        <v>0.79916317991631802</v>
      </c>
      <c r="DK28" s="245">
        <f t="shared" si="125"/>
        <v>0.79916317991631802</v>
      </c>
      <c r="DL28" s="245">
        <f t="shared" ref="DL28:DR28" si="126">SUM(DL25/DL26)</f>
        <v>0.79916317991631802</v>
      </c>
      <c r="DM28" s="245">
        <f t="shared" si="126"/>
        <v>0.80497925311203322</v>
      </c>
      <c r="DN28" s="245">
        <f t="shared" si="126"/>
        <v>0.80334728033472802</v>
      </c>
      <c r="DO28" s="245">
        <f t="shared" si="126"/>
        <v>0.8041666666666667</v>
      </c>
      <c r="DP28" s="245">
        <f t="shared" si="126"/>
        <v>0.8127208480565371</v>
      </c>
      <c r="DQ28" s="245">
        <f t="shared" si="126"/>
        <v>0.81754385964912279</v>
      </c>
      <c r="DR28" s="245">
        <f t="shared" si="126"/>
        <v>0.8127208480565371</v>
      </c>
      <c r="DS28" s="245">
        <f t="shared" ref="DS28:FH28" si="127">SUM(DS25/DS26)</f>
        <v>0.80565371024734977</v>
      </c>
      <c r="DT28" s="245">
        <f t="shared" si="127"/>
        <v>0.80281690140845074</v>
      </c>
      <c r="DU28" s="245">
        <f t="shared" si="127"/>
        <v>0.81690140845070425</v>
      </c>
      <c r="DV28" s="357">
        <f t="shared" si="127"/>
        <v>0.81754385964912279</v>
      </c>
      <c r="DW28" s="357">
        <f t="shared" si="127"/>
        <v>0.83972125435540068</v>
      </c>
      <c r="DX28" s="357">
        <f t="shared" si="127"/>
        <v>0.97278911564625847</v>
      </c>
      <c r="DY28" s="357">
        <f t="shared" si="127"/>
        <v>1</v>
      </c>
      <c r="DZ28" s="357">
        <f t="shared" si="127"/>
        <v>1</v>
      </c>
      <c r="EA28" s="357">
        <f t="shared" si="127"/>
        <v>1</v>
      </c>
      <c r="EB28" s="357">
        <f t="shared" si="127"/>
        <v>1</v>
      </c>
      <c r="EC28" s="357">
        <f t="shared" si="127"/>
        <v>1</v>
      </c>
      <c r="ED28" s="357">
        <f t="shared" si="127"/>
        <v>1</v>
      </c>
      <c r="EE28" s="357">
        <f t="shared" si="127"/>
        <v>1</v>
      </c>
      <c r="EF28" s="357">
        <f t="shared" si="127"/>
        <v>1</v>
      </c>
      <c r="EG28" s="357">
        <f t="shared" si="127"/>
        <v>1</v>
      </c>
      <c r="EH28" s="357">
        <f t="shared" si="127"/>
        <v>1</v>
      </c>
      <c r="EI28" s="357">
        <f t="shared" si="127"/>
        <v>1</v>
      </c>
      <c r="EJ28" s="357">
        <f t="shared" si="127"/>
        <v>1</v>
      </c>
      <c r="EK28" s="357">
        <f t="shared" si="127"/>
        <v>1</v>
      </c>
      <c r="EL28" s="357">
        <f t="shared" si="127"/>
        <v>1</v>
      </c>
      <c r="EM28" s="357">
        <f t="shared" si="127"/>
        <v>1</v>
      </c>
      <c r="EN28" s="357">
        <f t="shared" si="127"/>
        <v>1</v>
      </c>
      <c r="EO28" s="357">
        <f t="shared" si="127"/>
        <v>1</v>
      </c>
      <c r="EP28" s="357">
        <f t="shared" si="127"/>
        <v>1</v>
      </c>
      <c r="EQ28" s="357">
        <f t="shared" si="127"/>
        <v>1</v>
      </c>
      <c r="ER28" s="357">
        <f t="shared" si="127"/>
        <v>1</v>
      </c>
      <c r="ES28" s="357">
        <f t="shared" si="127"/>
        <v>1</v>
      </c>
      <c r="ET28" s="357">
        <f t="shared" si="127"/>
        <v>1</v>
      </c>
      <c r="EU28" s="357">
        <f t="shared" si="127"/>
        <v>1</v>
      </c>
      <c r="EV28" s="357">
        <f t="shared" si="127"/>
        <v>1</v>
      </c>
      <c r="EW28" s="357">
        <f t="shared" si="127"/>
        <v>1</v>
      </c>
      <c r="EX28" s="357">
        <f t="shared" si="127"/>
        <v>1</v>
      </c>
      <c r="EY28" s="357">
        <f t="shared" si="127"/>
        <v>1</v>
      </c>
      <c r="EZ28" s="357">
        <f t="shared" si="127"/>
        <v>1</v>
      </c>
      <c r="FA28" s="357">
        <f t="shared" si="127"/>
        <v>1</v>
      </c>
      <c r="FB28" s="357">
        <f t="shared" si="127"/>
        <v>1</v>
      </c>
      <c r="FC28" s="357">
        <f t="shared" si="127"/>
        <v>1</v>
      </c>
      <c r="FD28" s="357">
        <f t="shared" si="127"/>
        <v>1</v>
      </c>
      <c r="FE28" s="357">
        <f t="shared" si="127"/>
        <v>1</v>
      </c>
      <c r="FF28" s="357">
        <f t="shared" si="127"/>
        <v>1</v>
      </c>
      <c r="FG28" s="357">
        <f t="shared" si="127"/>
        <v>1</v>
      </c>
      <c r="FH28" s="357">
        <f t="shared" si="127"/>
        <v>1</v>
      </c>
      <c r="FI28" s="357">
        <f t="shared" ref="FI28:FK28" si="128">SUM(FI25/FI26)</f>
        <v>1</v>
      </c>
      <c r="FJ28" s="357">
        <f t="shared" si="128"/>
        <v>1</v>
      </c>
      <c r="FK28" s="357">
        <f t="shared" si="128"/>
        <v>1</v>
      </c>
    </row>
    <row r="29" spans="1:167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67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67" x14ac:dyDescent="0.25">
      <c r="B31" s="3" t="s">
        <v>1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</row>
    <row r="32" spans="1:167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112">
        <v>4991</v>
      </c>
      <c r="FG32" s="112">
        <v>4980</v>
      </c>
      <c r="FH32" s="112">
        <v>4954</v>
      </c>
      <c r="FI32" s="112">
        <v>4958</v>
      </c>
      <c r="FJ32" s="112">
        <v>4922</v>
      </c>
      <c r="FK32" s="112">
        <v>4916</v>
      </c>
    </row>
    <row r="33" spans="1:170" ht="13.8" thickTop="1" x14ac:dyDescent="0.25">
      <c r="B33" s="3" t="s">
        <v>9</v>
      </c>
      <c r="C33" s="35">
        <f t="shared" ref="C33:L33" si="129">SUM(C31:C32)</f>
        <v>15036</v>
      </c>
      <c r="D33" s="8">
        <f t="shared" si="129"/>
        <v>14570</v>
      </c>
      <c r="E33" s="8">
        <f t="shared" si="129"/>
        <v>14340</v>
      </c>
      <c r="F33" s="8">
        <f t="shared" si="129"/>
        <v>14511</v>
      </c>
      <c r="G33" s="8">
        <f t="shared" si="129"/>
        <v>14427</v>
      </c>
      <c r="H33" s="8">
        <f t="shared" si="129"/>
        <v>13476</v>
      </c>
      <c r="I33" s="8">
        <f t="shared" si="129"/>
        <v>14151</v>
      </c>
      <c r="J33" s="8">
        <f t="shared" si="129"/>
        <v>14357</v>
      </c>
      <c r="K33" s="8">
        <f t="shared" si="129"/>
        <v>14295</v>
      </c>
      <c r="L33" s="8">
        <f t="shared" si="129"/>
        <v>14261</v>
      </c>
      <c r="M33" s="8">
        <f t="shared" ref="M33:T33" si="130">SUM(M31:M32)</f>
        <v>14203</v>
      </c>
      <c r="N33" s="80">
        <f t="shared" si="130"/>
        <v>14165</v>
      </c>
      <c r="O33" s="209">
        <f t="shared" si="130"/>
        <v>13987</v>
      </c>
      <c r="P33" s="80">
        <f t="shared" si="130"/>
        <v>13899</v>
      </c>
      <c r="Q33" s="80">
        <f t="shared" si="130"/>
        <v>14017</v>
      </c>
      <c r="R33" s="80">
        <f t="shared" si="130"/>
        <v>13986</v>
      </c>
      <c r="S33" s="80">
        <f t="shared" si="130"/>
        <v>13899</v>
      </c>
      <c r="T33" s="80">
        <f t="shared" si="130"/>
        <v>13787</v>
      </c>
      <c r="U33" s="80">
        <f t="shared" ref="U33:Z33" si="131">SUM(U31:U32)</f>
        <v>13689</v>
      </c>
      <c r="V33" s="80">
        <f t="shared" si="131"/>
        <v>13455</v>
      </c>
      <c r="W33" s="80">
        <f t="shared" si="131"/>
        <v>13303</v>
      </c>
      <c r="X33" s="80">
        <f t="shared" si="131"/>
        <v>13236</v>
      </c>
      <c r="Y33" s="80">
        <f t="shared" si="131"/>
        <v>13157</v>
      </c>
      <c r="Z33" s="10">
        <f t="shared" si="131"/>
        <v>13142</v>
      </c>
      <c r="AA33" s="80">
        <f t="shared" ref="AA33:AF33" si="132">SUM(AA31:AA32)</f>
        <v>12966</v>
      </c>
      <c r="AB33" s="80">
        <f t="shared" si="132"/>
        <v>12984</v>
      </c>
      <c r="AC33" s="80">
        <f t="shared" si="132"/>
        <v>12900</v>
      </c>
      <c r="AD33" s="80">
        <f t="shared" si="132"/>
        <v>12788</v>
      </c>
      <c r="AE33" s="80">
        <f t="shared" si="132"/>
        <v>12648</v>
      </c>
      <c r="AF33" s="80">
        <f t="shared" si="132"/>
        <v>12509</v>
      </c>
      <c r="AG33" s="80">
        <f t="shared" ref="AG33:AL33" si="133">SUM(AG31:AG32)</f>
        <v>12770</v>
      </c>
      <c r="AH33" s="80">
        <f t="shared" si="133"/>
        <v>12574</v>
      </c>
      <c r="AI33" s="80">
        <f t="shared" si="133"/>
        <v>12488</v>
      </c>
      <c r="AJ33" s="80">
        <f t="shared" si="133"/>
        <v>12180</v>
      </c>
      <c r="AK33" s="80">
        <f t="shared" si="133"/>
        <v>12082</v>
      </c>
      <c r="AL33" s="80">
        <f t="shared" si="133"/>
        <v>12007</v>
      </c>
      <c r="AM33" s="194">
        <f t="shared" ref="AM33:AR33" si="134">SUM(AM31:AM32)</f>
        <v>11842</v>
      </c>
      <c r="AN33" s="80">
        <f t="shared" si="134"/>
        <v>11808</v>
      </c>
      <c r="AO33" s="80">
        <f t="shared" si="134"/>
        <v>11673</v>
      </c>
      <c r="AP33" s="80">
        <f t="shared" si="134"/>
        <v>11553</v>
      </c>
      <c r="AQ33" s="80">
        <f t="shared" si="134"/>
        <v>11479</v>
      </c>
      <c r="AR33" s="80">
        <f t="shared" si="134"/>
        <v>11406</v>
      </c>
      <c r="AS33" s="80">
        <f t="shared" ref="AS33:AX33" si="135">SUM(AS31:AS32)</f>
        <v>11302</v>
      </c>
      <c r="AT33" s="80">
        <f t="shared" si="135"/>
        <v>11235</v>
      </c>
      <c r="AU33" s="80">
        <f t="shared" si="135"/>
        <v>11147</v>
      </c>
      <c r="AV33" s="80">
        <f t="shared" si="135"/>
        <v>11066</v>
      </c>
      <c r="AW33" s="80">
        <f t="shared" si="135"/>
        <v>10981</v>
      </c>
      <c r="AX33" s="80">
        <f t="shared" si="135"/>
        <v>10947</v>
      </c>
      <c r="AY33" s="194">
        <f t="shared" ref="AY33:BJ33" si="136">SUM(AY31:AY32)</f>
        <v>10882</v>
      </c>
      <c r="AZ33" s="80">
        <f t="shared" si="136"/>
        <v>10821</v>
      </c>
      <c r="BA33" s="80">
        <f t="shared" si="136"/>
        <v>10775</v>
      </c>
      <c r="BB33" s="80">
        <f t="shared" si="136"/>
        <v>10735</v>
      </c>
      <c r="BC33" s="80">
        <f t="shared" si="136"/>
        <v>10664</v>
      </c>
      <c r="BD33" s="80">
        <f t="shared" si="136"/>
        <v>10637</v>
      </c>
      <c r="BE33" s="80">
        <f t="shared" si="136"/>
        <v>10406</v>
      </c>
      <c r="BF33" s="80">
        <f t="shared" si="136"/>
        <v>10319</v>
      </c>
      <c r="BG33" s="80">
        <f t="shared" si="136"/>
        <v>10249</v>
      </c>
      <c r="BH33" s="80">
        <f t="shared" si="136"/>
        <v>10358</v>
      </c>
      <c r="BI33" s="80">
        <f t="shared" si="136"/>
        <v>10314</v>
      </c>
      <c r="BJ33" s="10">
        <f t="shared" si="136"/>
        <v>10341</v>
      </c>
      <c r="BK33" s="80">
        <f t="shared" ref="BK33:BP33" si="137">SUM(BK31:BK32)</f>
        <v>10264</v>
      </c>
      <c r="BL33" s="80">
        <f t="shared" si="137"/>
        <v>10146</v>
      </c>
      <c r="BM33" s="80">
        <f t="shared" si="137"/>
        <v>10104</v>
      </c>
      <c r="BN33" s="80">
        <f t="shared" si="137"/>
        <v>10079</v>
      </c>
      <c r="BO33" s="80">
        <f t="shared" si="137"/>
        <v>10053</v>
      </c>
      <c r="BP33" s="80">
        <f t="shared" si="137"/>
        <v>10585</v>
      </c>
      <c r="BQ33" s="80">
        <f t="shared" ref="BQ33:BV33" si="138">SUM(BQ31:BQ32)</f>
        <v>9845</v>
      </c>
      <c r="BR33" s="80">
        <f t="shared" si="138"/>
        <v>9755</v>
      </c>
      <c r="BS33" s="80">
        <f t="shared" si="138"/>
        <v>9652</v>
      </c>
      <c r="BT33" s="80">
        <f t="shared" si="138"/>
        <v>9562</v>
      </c>
      <c r="BU33" s="80">
        <f t="shared" si="138"/>
        <v>9480</v>
      </c>
      <c r="BV33" s="10">
        <f t="shared" si="138"/>
        <v>9421</v>
      </c>
      <c r="BW33" s="194">
        <f t="shared" ref="BW33:CB33" si="139">SUM(BW31:BW32)</f>
        <v>9316</v>
      </c>
      <c r="BX33" s="80">
        <f t="shared" si="139"/>
        <v>9268</v>
      </c>
      <c r="BY33" s="80">
        <f t="shared" si="139"/>
        <v>9220</v>
      </c>
      <c r="BZ33" s="80">
        <f t="shared" si="139"/>
        <v>9156</v>
      </c>
      <c r="CA33" s="80">
        <f t="shared" si="139"/>
        <v>9109</v>
      </c>
      <c r="CB33" s="80">
        <f t="shared" si="139"/>
        <v>9029</v>
      </c>
      <c r="CC33" s="80">
        <f t="shared" ref="CC33:DK33" si="140">SUM(CC31:CC32)</f>
        <v>8960</v>
      </c>
      <c r="CD33" s="80">
        <f t="shared" si="140"/>
        <v>8874</v>
      </c>
      <c r="CE33" s="80">
        <f t="shared" si="140"/>
        <v>8746</v>
      </c>
      <c r="CF33" s="80">
        <f t="shared" si="140"/>
        <v>8674</v>
      </c>
      <c r="CG33" s="80">
        <f t="shared" si="140"/>
        <v>8570</v>
      </c>
      <c r="CH33" s="107">
        <f t="shared" si="140"/>
        <v>8513</v>
      </c>
      <c r="CI33" s="106">
        <f t="shared" si="140"/>
        <v>8386</v>
      </c>
      <c r="CJ33" s="94">
        <f t="shared" si="140"/>
        <v>8365</v>
      </c>
      <c r="CK33" s="94">
        <f t="shared" si="140"/>
        <v>8221</v>
      </c>
      <c r="CL33" s="94">
        <f t="shared" si="140"/>
        <v>8140</v>
      </c>
      <c r="CM33" s="94">
        <f t="shared" si="140"/>
        <v>8088</v>
      </c>
      <c r="CN33" s="94">
        <f t="shared" si="140"/>
        <v>8048</v>
      </c>
      <c r="CO33" s="94">
        <f t="shared" si="140"/>
        <v>8005</v>
      </c>
      <c r="CP33" s="94">
        <f t="shared" si="140"/>
        <v>7966</v>
      </c>
      <c r="CQ33" s="94">
        <f t="shared" si="140"/>
        <v>7926</v>
      </c>
      <c r="CR33" s="94">
        <f t="shared" si="140"/>
        <v>7875</v>
      </c>
      <c r="CS33" s="94">
        <f t="shared" si="140"/>
        <v>7825</v>
      </c>
      <c r="CT33" s="96">
        <f t="shared" si="140"/>
        <v>7800</v>
      </c>
      <c r="CU33" s="94">
        <f t="shared" si="140"/>
        <v>7768</v>
      </c>
      <c r="CV33" s="94">
        <f t="shared" si="140"/>
        <v>7728</v>
      </c>
      <c r="CW33" s="94">
        <f t="shared" si="140"/>
        <v>7699</v>
      </c>
      <c r="CX33" s="94">
        <f t="shared" si="140"/>
        <v>7651</v>
      </c>
      <c r="CY33" s="94">
        <f t="shared" si="140"/>
        <v>7620</v>
      </c>
      <c r="CZ33" s="94">
        <f t="shared" si="140"/>
        <v>7588</v>
      </c>
      <c r="DA33" s="94">
        <f t="shared" si="140"/>
        <v>7516</v>
      </c>
      <c r="DB33" s="94">
        <f t="shared" si="140"/>
        <v>7545</v>
      </c>
      <c r="DC33" s="94">
        <f t="shared" si="140"/>
        <v>7542</v>
      </c>
      <c r="DD33" s="94">
        <f t="shared" si="140"/>
        <v>7531</v>
      </c>
      <c r="DE33" s="94">
        <f t="shared" si="140"/>
        <v>7493</v>
      </c>
      <c r="DF33" s="107">
        <f t="shared" si="140"/>
        <v>7472</v>
      </c>
      <c r="DG33" s="94">
        <f t="shared" si="140"/>
        <v>7450</v>
      </c>
      <c r="DH33" s="94">
        <f t="shared" si="140"/>
        <v>7416</v>
      </c>
      <c r="DI33" s="94">
        <f t="shared" si="140"/>
        <v>7388</v>
      </c>
      <c r="DJ33" s="94">
        <f t="shared" si="140"/>
        <v>7372</v>
      </c>
      <c r="DK33" s="94">
        <f t="shared" si="140"/>
        <v>7351</v>
      </c>
      <c r="DL33" s="94">
        <f t="shared" ref="DL33:DR33" si="141">SUM(DL31:DL32)</f>
        <v>7323</v>
      </c>
      <c r="DM33" s="94">
        <f t="shared" si="141"/>
        <v>7293</v>
      </c>
      <c r="DN33" s="94">
        <f t="shared" si="141"/>
        <v>7252</v>
      </c>
      <c r="DO33" s="94">
        <f t="shared" si="141"/>
        <v>7254</v>
      </c>
      <c r="DP33" s="94">
        <f t="shared" si="141"/>
        <v>7196</v>
      </c>
      <c r="DQ33" s="94">
        <f t="shared" si="141"/>
        <v>7173</v>
      </c>
      <c r="DR33" s="94">
        <f t="shared" si="141"/>
        <v>7150</v>
      </c>
      <c r="DS33" s="94">
        <f t="shared" ref="DS33:DX33" si="142">SUM(DS31:DS32)</f>
        <v>7079</v>
      </c>
      <c r="DT33" s="94">
        <f t="shared" si="142"/>
        <v>7095</v>
      </c>
      <c r="DU33" s="94">
        <f t="shared" si="142"/>
        <v>7071</v>
      </c>
      <c r="DV33" s="358">
        <f t="shared" si="142"/>
        <v>7044</v>
      </c>
      <c r="DW33" s="358">
        <f t="shared" si="142"/>
        <v>6992</v>
      </c>
      <c r="DX33" s="358">
        <f t="shared" si="142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43">SUM(EE31:EE32)</f>
        <v>6880</v>
      </c>
      <c r="EF33" s="358">
        <f t="shared" si="143"/>
        <v>6842</v>
      </c>
      <c r="EG33" s="358">
        <f t="shared" si="143"/>
        <v>6821</v>
      </c>
      <c r="EH33" s="358">
        <f t="shared" si="143"/>
        <v>6766</v>
      </c>
      <c r="EI33" s="358">
        <f t="shared" si="143"/>
        <v>6713</v>
      </c>
      <c r="EJ33" s="358">
        <f t="shared" si="143"/>
        <v>6652</v>
      </c>
      <c r="EK33" s="358">
        <f t="shared" si="143"/>
        <v>6626</v>
      </c>
      <c r="EL33" s="358">
        <f t="shared" si="143"/>
        <v>6598</v>
      </c>
      <c r="EM33" s="358">
        <f t="shared" si="143"/>
        <v>6579</v>
      </c>
      <c r="EN33" s="358">
        <f t="shared" si="143"/>
        <v>6573</v>
      </c>
      <c r="EO33" s="358">
        <f t="shared" si="143"/>
        <v>6522</v>
      </c>
      <c r="EP33" s="358">
        <f t="shared" si="143"/>
        <v>6513</v>
      </c>
      <c r="EQ33" s="358">
        <f t="shared" si="143"/>
        <v>6474</v>
      </c>
      <c r="ER33" s="358">
        <f t="shared" si="143"/>
        <v>6465</v>
      </c>
      <c r="ES33" s="358">
        <f t="shared" si="143"/>
        <v>6437</v>
      </c>
      <c r="ET33" s="358">
        <f t="shared" si="143"/>
        <v>6420</v>
      </c>
      <c r="EU33" s="358">
        <f t="shared" si="143"/>
        <v>6393</v>
      </c>
      <c r="EV33" s="358">
        <f t="shared" si="143"/>
        <v>6378</v>
      </c>
      <c r="EW33" s="358">
        <f t="shared" si="143"/>
        <v>6363</v>
      </c>
      <c r="EX33" s="358">
        <f t="shared" si="143"/>
        <v>6337</v>
      </c>
      <c r="EY33" s="358">
        <f t="shared" si="143"/>
        <v>6310</v>
      </c>
      <c r="EZ33" s="358">
        <f t="shared" si="143"/>
        <v>6281</v>
      </c>
      <c r="FA33" s="358">
        <f t="shared" si="143"/>
        <v>6262</v>
      </c>
      <c r="FB33" s="358">
        <f t="shared" si="143"/>
        <v>6246</v>
      </c>
      <c r="FC33" s="358">
        <f t="shared" si="143"/>
        <v>6245</v>
      </c>
      <c r="FD33" s="358">
        <f t="shared" si="143"/>
        <v>6203</v>
      </c>
      <c r="FE33" s="358">
        <f t="shared" si="143"/>
        <v>6191</v>
      </c>
      <c r="FF33" s="358">
        <f t="shared" si="143"/>
        <v>6172</v>
      </c>
      <c r="FG33" s="358">
        <f t="shared" si="143"/>
        <v>6150</v>
      </c>
      <c r="FH33" s="358">
        <f t="shared" si="143"/>
        <v>6118</v>
      </c>
      <c r="FI33" s="358">
        <f t="shared" ref="FI33:FK33" si="144">SUM(FI31:FI32)</f>
        <v>6112</v>
      </c>
      <c r="FJ33" s="358">
        <f t="shared" si="144"/>
        <v>6066</v>
      </c>
      <c r="FK33" s="358">
        <f t="shared" si="144"/>
        <v>6047</v>
      </c>
    </row>
    <row r="34" spans="1:170" x14ac:dyDescent="0.25">
      <c r="B34" s="3" t="s">
        <v>10</v>
      </c>
      <c r="C34" s="36">
        <f t="shared" ref="C34:Q34" si="145">SUM(C31)/C33</f>
        <v>0.98363926576217076</v>
      </c>
      <c r="D34" s="14">
        <f t="shared" si="145"/>
        <v>0.98325326012354153</v>
      </c>
      <c r="E34" s="14">
        <f t="shared" si="145"/>
        <v>0.97447698744769873</v>
      </c>
      <c r="F34" s="14">
        <f t="shared" si="145"/>
        <v>0.97195231203914267</v>
      </c>
      <c r="G34" s="14">
        <f t="shared" si="145"/>
        <v>0.97158106328412008</v>
      </c>
      <c r="H34" s="14">
        <f t="shared" si="145"/>
        <v>0.96890768774116953</v>
      </c>
      <c r="I34" s="14">
        <f t="shared" si="145"/>
        <v>0.96664546675146634</v>
      </c>
      <c r="J34" s="14">
        <f t="shared" si="145"/>
        <v>0.96447725848018384</v>
      </c>
      <c r="K34" s="14">
        <f t="shared" si="145"/>
        <v>0.96313396292409936</v>
      </c>
      <c r="L34" s="14">
        <f t="shared" si="145"/>
        <v>0.96304606970058204</v>
      </c>
      <c r="M34" s="14">
        <f t="shared" si="145"/>
        <v>0.9628247553333803</v>
      </c>
      <c r="N34" s="14">
        <f t="shared" si="145"/>
        <v>0.96187786798446873</v>
      </c>
      <c r="O34" s="177">
        <f t="shared" si="145"/>
        <v>0.96074926717666409</v>
      </c>
      <c r="P34" s="14">
        <f t="shared" si="145"/>
        <v>0.96093244118281895</v>
      </c>
      <c r="Q34" s="14">
        <f t="shared" si="145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46">SUM(U31)/U33</f>
        <v>0.96026006282416543</v>
      </c>
      <c r="V34" s="14">
        <f t="shared" si="146"/>
        <v>0.95986622073578598</v>
      </c>
      <c r="W34" s="14">
        <f t="shared" si="146"/>
        <v>0.95933248139517402</v>
      </c>
      <c r="X34" s="14">
        <f t="shared" si="146"/>
        <v>0.95988213961922031</v>
      </c>
      <c r="Y34" s="14">
        <f t="shared" si="146"/>
        <v>0.9583491677434065</v>
      </c>
      <c r="Z34" s="23">
        <f t="shared" si="146"/>
        <v>0.95655151422918883</v>
      </c>
      <c r="AA34" s="14">
        <f t="shared" ref="AA34:AF34" si="147">SUM(AA31)/AA33</f>
        <v>0.95526762301403667</v>
      </c>
      <c r="AB34" s="14">
        <f t="shared" si="147"/>
        <v>0.93738447319778184</v>
      </c>
      <c r="AC34" s="14">
        <f t="shared" si="147"/>
        <v>0.93387596899224801</v>
      </c>
      <c r="AD34" s="14">
        <f t="shared" si="147"/>
        <v>0.9342352205192368</v>
      </c>
      <c r="AE34" s="14">
        <f t="shared" si="147"/>
        <v>0.93271663504111324</v>
      </c>
      <c r="AF34" s="14">
        <f t="shared" si="147"/>
        <v>0.93228875209848905</v>
      </c>
      <c r="AG34" s="14">
        <f t="shared" ref="AG34:AL34" si="148">SUM(AG31)/AG33</f>
        <v>0.9303054032889585</v>
      </c>
      <c r="AH34" s="14">
        <f t="shared" si="148"/>
        <v>0.9290599650071576</v>
      </c>
      <c r="AI34" s="14">
        <f t="shared" si="148"/>
        <v>0.92833119795003205</v>
      </c>
      <c r="AJ34" s="14">
        <f t="shared" si="148"/>
        <v>0.92569786535303777</v>
      </c>
      <c r="AK34" s="14">
        <f t="shared" si="148"/>
        <v>0.92418473762622078</v>
      </c>
      <c r="AL34" s="14">
        <f t="shared" si="148"/>
        <v>0.92337802948280168</v>
      </c>
      <c r="AM34" s="78">
        <f t="shared" ref="AM34:AR34" si="149">SUM(AM31)/AM33</f>
        <v>0.92197263975679788</v>
      </c>
      <c r="AN34" s="14">
        <f t="shared" si="149"/>
        <v>0.91581978319783197</v>
      </c>
      <c r="AO34" s="14">
        <f t="shared" si="149"/>
        <v>0.91827293754818817</v>
      </c>
      <c r="AP34" s="14">
        <f t="shared" si="149"/>
        <v>0.91733748809832949</v>
      </c>
      <c r="AQ34" s="14">
        <f t="shared" si="149"/>
        <v>0.91602055928216741</v>
      </c>
      <c r="AR34" s="14">
        <f t="shared" si="149"/>
        <v>0.91408030860950373</v>
      </c>
      <c r="AS34" s="14">
        <f t="shared" ref="AS34:AX34" si="150">SUM(AS31)/AS33</f>
        <v>0.91435144222261544</v>
      </c>
      <c r="AT34" s="14">
        <f t="shared" si="150"/>
        <v>0.91045838896306186</v>
      </c>
      <c r="AU34" s="14">
        <f t="shared" si="150"/>
        <v>0.90912353099488652</v>
      </c>
      <c r="AV34" s="14">
        <f t="shared" si="150"/>
        <v>0.90674136996204591</v>
      </c>
      <c r="AW34" s="14">
        <f t="shared" si="150"/>
        <v>0.90583735543210997</v>
      </c>
      <c r="AX34" s="14">
        <f t="shared" si="150"/>
        <v>0.90490545354891749</v>
      </c>
      <c r="AY34" s="78">
        <f t="shared" ref="AY34:BJ34" si="151">SUM(AY31)/AY33</f>
        <v>0.90525638669362252</v>
      </c>
      <c r="AZ34" s="14">
        <f t="shared" si="151"/>
        <v>0.90721744755567879</v>
      </c>
      <c r="BA34" s="14">
        <f t="shared" si="151"/>
        <v>0.90867749419953592</v>
      </c>
      <c r="BB34" s="14">
        <f t="shared" si="151"/>
        <v>0.90740568234746155</v>
      </c>
      <c r="BC34" s="14">
        <f t="shared" si="151"/>
        <v>0.90613278319579893</v>
      </c>
      <c r="BD34" s="14">
        <f t="shared" si="151"/>
        <v>0.90476638149854283</v>
      </c>
      <c r="BE34" s="14">
        <f t="shared" si="151"/>
        <v>0.91591389582932925</v>
      </c>
      <c r="BF34" s="14">
        <f t="shared" si="151"/>
        <v>0.91336369803275508</v>
      </c>
      <c r="BG34" s="14">
        <f t="shared" si="151"/>
        <v>0.91169870231242067</v>
      </c>
      <c r="BH34" s="14">
        <f t="shared" si="151"/>
        <v>0.89795327283259319</v>
      </c>
      <c r="BI34" s="14">
        <f t="shared" si="151"/>
        <v>0.89732402559627689</v>
      </c>
      <c r="BJ34" s="23">
        <f t="shared" si="151"/>
        <v>0.89478773812977463</v>
      </c>
      <c r="BK34" s="14">
        <f t="shared" ref="BK34:BP34" si="152">SUM(BK31)/BK33</f>
        <v>0.88902961808261882</v>
      </c>
      <c r="BL34" s="14">
        <f t="shared" si="152"/>
        <v>0.85166568105657403</v>
      </c>
      <c r="BM34" s="14">
        <f t="shared" si="152"/>
        <v>0.85144497228820271</v>
      </c>
      <c r="BN34" s="14">
        <f t="shared" si="152"/>
        <v>0.85028276614743525</v>
      </c>
      <c r="BO34" s="14">
        <f t="shared" si="152"/>
        <v>0.84969660797771807</v>
      </c>
      <c r="BP34" s="14">
        <f t="shared" si="152"/>
        <v>0.84440245630609356</v>
      </c>
      <c r="BQ34" s="14">
        <f t="shared" ref="BQ34:BV34" si="153">SUM(BQ31)/BQ33</f>
        <v>0.84134078212290497</v>
      </c>
      <c r="BR34" s="14">
        <f t="shared" si="153"/>
        <v>0.83311122501281398</v>
      </c>
      <c r="BS34" s="14">
        <f t="shared" si="153"/>
        <v>0.82210940737670946</v>
      </c>
      <c r="BT34" s="14">
        <f t="shared" si="153"/>
        <v>0.81918008784773055</v>
      </c>
      <c r="BU34" s="14">
        <f t="shared" si="153"/>
        <v>0.81540084388185652</v>
      </c>
      <c r="BV34" s="23">
        <f t="shared" si="153"/>
        <v>0.81275873049570113</v>
      </c>
      <c r="BW34" s="78">
        <f t="shared" ref="BW34:CB34" si="154">SUM(BW31)/BW33</f>
        <v>0.80936024044654353</v>
      </c>
      <c r="BX34" s="14">
        <f t="shared" si="154"/>
        <v>0.80545964609408716</v>
      </c>
      <c r="BY34" s="14">
        <f t="shared" si="154"/>
        <v>0.80054229934924082</v>
      </c>
      <c r="BZ34" s="14">
        <f t="shared" si="154"/>
        <v>0.79608999563128002</v>
      </c>
      <c r="CA34" s="14">
        <f t="shared" si="154"/>
        <v>0.79284224393457026</v>
      </c>
      <c r="CB34" s="14">
        <f t="shared" si="154"/>
        <v>0.78945619669952372</v>
      </c>
      <c r="CC34" s="14">
        <f t="shared" ref="CC34:DK34" si="155">SUM(CC31)/CC33</f>
        <v>0.78526785714285718</v>
      </c>
      <c r="CD34" s="14">
        <f t="shared" si="155"/>
        <v>0.77698895650214106</v>
      </c>
      <c r="CE34" s="14">
        <f t="shared" si="155"/>
        <v>0.76869426023324949</v>
      </c>
      <c r="CF34" s="14">
        <f t="shared" si="155"/>
        <v>0.75167166243947425</v>
      </c>
      <c r="CG34" s="14">
        <f t="shared" si="155"/>
        <v>0.73943990665110848</v>
      </c>
      <c r="CH34" s="241">
        <f t="shared" si="155"/>
        <v>0.73370139786209332</v>
      </c>
      <c r="CI34" s="239">
        <f t="shared" si="155"/>
        <v>0.72954924874791316</v>
      </c>
      <c r="CJ34" s="240">
        <f t="shared" si="155"/>
        <v>0.72265391512253441</v>
      </c>
      <c r="CK34" s="240">
        <f t="shared" si="155"/>
        <v>0.71779588857803189</v>
      </c>
      <c r="CL34" s="240">
        <f t="shared" si="155"/>
        <v>0.7106879606879607</v>
      </c>
      <c r="CM34" s="240">
        <f t="shared" si="155"/>
        <v>0.70734421364985167</v>
      </c>
      <c r="CN34" s="240">
        <f t="shared" si="155"/>
        <v>0.70154075546719685</v>
      </c>
      <c r="CO34" s="240">
        <f t="shared" si="155"/>
        <v>0.69606495940037472</v>
      </c>
      <c r="CP34" s="240">
        <f t="shared" si="155"/>
        <v>0.69181521466231488</v>
      </c>
      <c r="CQ34" s="240">
        <f t="shared" si="155"/>
        <v>0.68672722684834719</v>
      </c>
      <c r="CR34" s="240">
        <f t="shared" si="155"/>
        <v>0.68317460317460321</v>
      </c>
      <c r="CS34" s="240">
        <f t="shared" si="155"/>
        <v>0.68</v>
      </c>
      <c r="CT34" s="241">
        <f t="shared" si="155"/>
        <v>0.67615384615384611</v>
      </c>
      <c r="CU34" s="240">
        <f t="shared" si="155"/>
        <v>0.67237384140061796</v>
      </c>
      <c r="CV34" s="240">
        <f t="shared" si="155"/>
        <v>0.67184265010351962</v>
      </c>
      <c r="CW34" s="240">
        <f t="shared" si="155"/>
        <v>0.66839849331081957</v>
      </c>
      <c r="CX34" s="240">
        <f t="shared" si="155"/>
        <v>0.66488040778983137</v>
      </c>
      <c r="CY34" s="240">
        <f t="shared" si="155"/>
        <v>0.66272965879265089</v>
      </c>
      <c r="CZ34" s="240">
        <f t="shared" si="155"/>
        <v>0.6607801792303637</v>
      </c>
      <c r="DA34" s="240">
        <f t="shared" si="155"/>
        <v>0.66218733368813198</v>
      </c>
      <c r="DB34" s="240">
        <f t="shared" si="155"/>
        <v>0.65023194168323395</v>
      </c>
      <c r="DC34" s="240">
        <f t="shared" si="155"/>
        <v>0.64584990718642266</v>
      </c>
      <c r="DD34" s="240">
        <f t="shared" si="155"/>
        <v>0.64121630593546675</v>
      </c>
      <c r="DE34" s="240">
        <f t="shared" si="155"/>
        <v>0.63859602295475781</v>
      </c>
      <c r="DF34" s="241">
        <f t="shared" si="155"/>
        <v>0.63195931477516065</v>
      </c>
      <c r="DG34" s="240">
        <f t="shared" si="155"/>
        <v>0.62617449664429525</v>
      </c>
      <c r="DH34" s="240">
        <f t="shared" si="155"/>
        <v>0.62378640776699024</v>
      </c>
      <c r="DI34" s="240">
        <f t="shared" si="155"/>
        <v>0.62208987547374117</v>
      </c>
      <c r="DJ34" s="240">
        <f t="shared" si="155"/>
        <v>0.61801410743353224</v>
      </c>
      <c r="DK34" s="240">
        <f t="shared" si="155"/>
        <v>0.61501836484831995</v>
      </c>
      <c r="DL34" s="240">
        <f t="shared" ref="DL34:DR34" si="156">SUM(DL31)/DL33</f>
        <v>0.61682370613136694</v>
      </c>
      <c r="DM34" s="240">
        <f t="shared" si="156"/>
        <v>0.62114356232003287</v>
      </c>
      <c r="DN34" s="240">
        <f t="shared" si="156"/>
        <v>0.61789851075565361</v>
      </c>
      <c r="DO34" s="240">
        <f t="shared" si="156"/>
        <v>0.6175902950096499</v>
      </c>
      <c r="DP34" s="240">
        <f t="shared" si="156"/>
        <v>0.6117287381878822</v>
      </c>
      <c r="DQ34" s="240">
        <f t="shared" si="156"/>
        <v>0.60365258608671402</v>
      </c>
      <c r="DR34" s="240">
        <f t="shared" si="156"/>
        <v>0.5938461538461538</v>
      </c>
      <c r="DS34" s="240">
        <f t="shared" ref="DS34:FH34" si="157">SUM(DS31)/DS33</f>
        <v>0.59598813391721994</v>
      </c>
      <c r="DT34" s="240">
        <f t="shared" si="157"/>
        <v>0.58942917547568707</v>
      </c>
      <c r="DU34" s="240">
        <f t="shared" si="157"/>
        <v>0.58789421581105927</v>
      </c>
      <c r="DV34" s="356">
        <f t="shared" si="157"/>
        <v>0.58546280522430438</v>
      </c>
      <c r="DW34" s="356">
        <f t="shared" si="157"/>
        <v>0.55363272311212819</v>
      </c>
      <c r="DX34" s="356">
        <f t="shared" si="157"/>
        <v>0.39362766109444208</v>
      </c>
      <c r="DY34" s="356">
        <f t="shared" si="157"/>
        <v>0.23517587939698492</v>
      </c>
      <c r="DZ34" s="356">
        <f t="shared" si="157"/>
        <v>0.23279816513761467</v>
      </c>
      <c r="EA34" s="356">
        <f t="shared" si="157"/>
        <v>0.23083561052782972</v>
      </c>
      <c r="EB34" s="356">
        <f t="shared" si="157"/>
        <v>0.23026980233732505</v>
      </c>
      <c r="EC34" s="356">
        <f t="shared" si="157"/>
        <v>0.22876573578353349</v>
      </c>
      <c r="ED34" s="356">
        <f t="shared" si="157"/>
        <v>0.22707486941381311</v>
      </c>
      <c r="EE34" s="356">
        <f t="shared" si="157"/>
        <v>0.22601744186046513</v>
      </c>
      <c r="EF34" s="356">
        <f t="shared" si="157"/>
        <v>0.22449576147325342</v>
      </c>
      <c r="EG34" s="356">
        <f t="shared" si="157"/>
        <v>0.22342764990470607</v>
      </c>
      <c r="EH34" s="356">
        <f t="shared" si="157"/>
        <v>0.22287910138929945</v>
      </c>
      <c r="EI34" s="356">
        <f t="shared" si="157"/>
        <v>0.22180843140175779</v>
      </c>
      <c r="EJ34" s="356">
        <f t="shared" si="157"/>
        <v>0.21873120865904991</v>
      </c>
      <c r="EK34" s="356">
        <f t="shared" si="157"/>
        <v>0.2173256866888017</v>
      </c>
      <c r="EL34" s="356">
        <f t="shared" si="157"/>
        <v>0.21642922097605335</v>
      </c>
      <c r="EM34" s="356">
        <f t="shared" si="157"/>
        <v>0.21538227694178447</v>
      </c>
      <c r="EN34" s="356">
        <f t="shared" si="157"/>
        <v>0.21527460824585426</v>
      </c>
      <c r="EO34" s="356">
        <f t="shared" si="157"/>
        <v>0.21220484513952775</v>
      </c>
      <c r="EP34" s="356">
        <f t="shared" si="157"/>
        <v>0.21111622908030095</v>
      </c>
      <c r="EQ34" s="356">
        <f t="shared" si="157"/>
        <v>0.21068890948409022</v>
      </c>
      <c r="ER34" s="356">
        <f t="shared" si="157"/>
        <v>0.20835266821345708</v>
      </c>
      <c r="ES34" s="356">
        <f t="shared" si="157"/>
        <v>0.20692869349075657</v>
      </c>
      <c r="ET34" s="356">
        <f t="shared" si="157"/>
        <v>0.20576323987538941</v>
      </c>
      <c r="EU34" s="356">
        <f t="shared" si="157"/>
        <v>0.20538088534334428</v>
      </c>
      <c r="EV34" s="356">
        <f t="shared" si="157"/>
        <v>0.20476638444653497</v>
      </c>
      <c r="EW34" s="356">
        <f t="shared" si="157"/>
        <v>0.20273455917020272</v>
      </c>
      <c r="EX34" s="356">
        <f t="shared" si="157"/>
        <v>0.20119930566514124</v>
      </c>
      <c r="EY34" s="356">
        <f t="shared" si="157"/>
        <v>0.19968304278922344</v>
      </c>
      <c r="EZ34" s="356">
        <f t="shared" si="157"/>
        <v>0.19853526508517752</v>
      </c>
      <c r="FA34" s="356">
        <f t="shared" si="157"/>
        <v>0.19690194825934207</v>
      </c>
      <c r="FB34" s="356">
        <f t="shared" si="157"/>
        <v>0.19596541786743515</v>
      </c>
      <c r="FC34" s="356">
        <f t="shared" si="157"/>
        <v>0.19151321056845477</v>
      </c>
      <c r="FD34" s="356">
        <f t="shared" si="157"/>
        <v>0.19329356762856681</v>
      </c>
      <c r="FE34" s="356">
        <f t="shared" si="157"/>
        <v>0.19269907930867389</v>
      </c>
      <c r="FF34" s="356">
        <f t="shared" si="157"/>
        <v>0.19134802333117304</v>
      </c>
      <c r="FG34" s="356">
        <f t="shared" si="157"/>
        <v>0.19024390243902439</v>
      </c>
      <c r="FH34" s="356">
        <f t="shared" si="157"/>
        <v>0.19025825433148089</v>
      </c>
      <c r="FI34" s="356">
        <f t="shared" ref="FI34:FK34" si="158">SUM(FI31)/FI33</f>
        <v>0.1888089005235602</v>
      </c>
      <c r="FJ34" s="356">
        <f t="shared" si="158"/>
        <v>0.18859215298384438</v>
      </c>
      <c r="FK34" s="356">
        <f t="shared" si="158"/>
        <v>0.18703489333553827</v>
      </c>
    </row>
    <row r="35" spans="1:170" ht="13.8" thickBot="1" x14ac:dyDescent="0.3">
      <c r="B35" s="4" t="s">
        <v>11</v>
      </c>
      <c r="C35" s="37">
        <f t="shared" ref="C35:Q35" si="159">SUM(C32/C33)</f>
        <v>1.6360734237829209E-2</v>
      </c>
      <c r="D35" s="15">
        <f t="shared" si="159"/>
        <v>1.6746739876458475E-2</v>
      </c>
      <c r="E35" s="15">
        <f t="shared" si="159"/>
        <v>2.5523012552301255E-2</v>
      </c>
      <c r="F35" s="15">
        <f t="shared" si="159"/>
        <v>2.8047687960857281E-2</v>
      </c>
      <c r="G35" s="15">
        <f t="shared" si="159"/>
        <v>2.8418936715879948E-2</v>
      </c>
      <c r="H35" s="15">
        <f t="shared" si="159"/>
        <v>3.1092312258830513E-2</v>
      </c>
      <c r="I35" s="15">
        <f t="shared" si="159"/>
        <v>3.3354533248533672E-2</v>
      </c>
      <c r="J35" s="15">
        <f t="shared" si="159"/>
        <v>3.5522741519816117E-2</v>
      </c>
      <c r="K35" s="15">
        <f t="shared" si="159"/>
        <v>3.6866037075900665E-2</v>
      </c>
      <c r="L35" s="15">
        <f t="shared" si="159"/>
        <v>3.6953930299417993E-2</v>
      </c>
      <c r="M35" s="15">
        <f t="shared" si="159"/>
        <v>3.7175244666619728E-2</v>
      </c>
      <c r="N35" s="15">
        <f t="shared" si="159"/>
        <v>3.8122132015531239E-2</v>
      </c>
      <c r="O35" s="178">
        <f t="shared" si="159"/>
        <v>3.9250732823335951E-2</v>
      </c>
      <c r="P35" s="15">
        <f t="shared" si="159"/>
        <v>3.9067558817181089E-2</v>
      </c>
      <c r="Q35" s="15">
        <f t="shared" si="159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60">SUM(U32/U33)</f>
        <v>3.9739937175834614E-2</v>
      </c>
      <c r="V35" s="15">
        <f t="shared" si="160"/>
        <v>4.0133779264214048E-2</v>
      </c>
      <c r="W35" s="15">
        <f t="shared" si="160"/>
        <v>4.0667518604825981E-2</v>
      </c>
      <c r="X35" s="15">
        <f t="shared" si="160"/>
        <v>4.0117860380779691E-2</v>
      </c>
      <c r="Y35" s="15">
        <f t="shared" si="160"/>
        <v>4.1650832256593447E-2</v>
      </c>
      <c r="Z35" s="24">
        <f t="shared" si="160"/>
        <v>4.3448485770811139E-2</v>
      </c>
      <c r="AA35" s="15">
        <f t="shared" ref="AA35:AF35" si="161">SUM(AA32/AA33)</f>
        <v>4.4732376985963287E-2</v>
      </c>
      <c r="AB35" s="15">
        <f t="shared" si="161"/>
        <v>6.2615526802218116E-2</v>
      </c>
      <c r="AC35" s="15">
        <f t="shared" si="161"/>
        <v>6.6124031007751938E-2</v>
      </c>
      <c r="AD35" s="15">
        <f t="shared" si="161"/>
        <v>6.5764779480763216E-2</v>
      </c>
      <c r="AE35" s="15">
        <f t="shared" si="161"/>
        <v>6.7283364958886774E-2</v>
      </c>
      <c r="AF35" s="15">
        <f t="shared" si="161"/>
        <v>6.771124790151091E-2</v>
      </c>
      <c r="AG35" s="15">
        <f t="shared" ref="AG35:AL35" si="162">SUM(AG32/AG33)</f>
        <v>6.9694596711041501E-2</v>
      </c>
      <c r="AH35" s="15">
        <f t="shared" si="162"/>
        <v>7.0940034992842377E-2</v>
      </c>
      <c r="AI35" s="15">
        <f t="shared" si="162"/>
        <v>7.1668802049967964E-2</v>
      </c>
      <c r="AJ35" s="15">
        <f t="shared" si="162"/>
        <v>7.430213464696224E-2</v>
      </c>
      <c r="AK35" s="15">
        <f t="shared" si="162"/>
        <v>7.5815262373779183E-2</v>
      </c>
      <c r="AL35" s="15">
        <f t="shared" si="162"/>
        <v>7.6621970517198296E-2</v>
      </c>
      <c r="AM35" s="79">
        <f t="shared" ref="AM35:AR35" si="163">SUM(AM32/AM33)</f>
        <v>7.8027360243202157E-2</v>
      </c>
      <c r="AN35" s="15">
        <f t="shared" si="163"/>
        <v>8.4180216802168029E-2</v>
      </c>
      <c r="AO35" s="15">
        <f t="shared" si="163"/>
        <v>8.1727062451811869E-2</v>
      </c>
      <c r="AP35" s="15">
        <f t="shared" si="163"/>
        <v>8.2662511901670566E-2</v>
      </c>
      <c r="AQ35" s="15">
        <f t="shared" si="163"/>
        <v>8.397944071783256E-2</v>
      </c>
      <c r="AR35" s="15">
        <f t="shared" si="163"/>
        <v>8.5919691390496225E-2</v>
      </c>
      <c r="AS35" s="15">
        <f t="shared" ref="AS35:BD35" si="164">SUM(AS32/AS33)</f>
        <v>8.5648557777384532E-2</v>
      </c>
      <c r="AT35" s="15">
        <f t="shared" si="164"/>
        <v>8.954161103693814E-2</v>
      </c>
      <c r="AU35" s="15">
        <f t="shared" si="164"/>
        <v>9.087646900511348E-2</v>
      </c>
      <c r="AV35" s="15">
        <f t="shared" si="164"/>
        <v>9.3258630037954093E-2</v>
      </c>
      <c r="AW35" s="15">
        <f t="shared" si="164"/>
        <v>9.4162644567889989E-2</v>
      </c>
      <c r="AX35" s="15">
        <f t="shared" si="164"/>
        <v>9.5094546451082493E-2</v>
      </c>
      <c r="AY35" s="79">
        <f t="shared" si="164"/>
        <v>9.4743613306377511E-2</v>
      </c>
      <c r="AZ35" s="15">
        <f t="shared" si="164"/>
        <v>9.2782552444321223E-2</v>
      </c>
      <c r="BA35" s="15">
        <f t="shared" si="164"/>
        <v>9.1322505800464041E-2</v>
      </c>
      <c r="BB35" s="15">
        <f t="shared" si="164"/>
        <v>9.2594317652538422E-2</v>
      </c>
      <c r="BC35" s="15">
        <f t="shared" si="164"/>
        <v>9.3867216804201056E-2</v>
      </c>
      <c r="BD35" s="15">
        <f t="shared" si="164"/>
        <v>9.5233618501457173E-2</v>
      </c>
      <c r="BE35" s="15">
        <f t="shared" ref="BE35:BJ35" si="165">SUM(BE32/BE33)</f>
        <v>8.4086104170670764E-2</v>
      </c>
      <c r="BF35" s="15">
        <f t="shared" si="165"/>
        <v>8.6636301967244894E-2</v>
      </c>
      <c r="BG35" s="15">
        <f t="shared" si="165"/>
        <v>8.8301297687579272E-2</v>
      </c>
      <c r="BH35" s="15">
        <f t="shared" si="165"/>
        <v>0.10204672716740684</v>
      </c>
      <c r="BI35" s="15">
        <f t="shared" si="165"/>
        <v>0.1026759744037231</v>
      </c>
      <c r="BJ35" s="24">
        <f t="shared" si="165"/>
        <v>0.10521226187022531</v>
      </c>
      <c r="BK35" s="15">
        <f t="shared" ref="BK35:BP35" si="166">SUM(BK32/BK33)</f>
        <v>0.11097038191738114</v>
      </c>
      <c r="BL35" s="15">
        <f t="shared" si="166"/>
        <v>0.14833431894342597</v>
      </c>
      <c r="BM35" s="15">
        <f t="shared" si="166"/>
        <v>0.14855502771179732</v>
      </c>
      <c r="BN35" s="15">
        <f t="shared" si="166"/>
        <v>0.14971723385256475</v>
      </c>
      <c r="BO35" s="15">
        <f t="shared" si="166"/>
        <v>0.15030339202228191</v>
      </c>
      <c r="BP35" s="15">
        <f t="shared" si="166"/>
        <v>0.15559754369390646</v>
      </c>
      <c r="BQ35" s="15">
        <f t="shared" ref="BQ35:BV35" si="167">SUM(BQ32/BQ33)</f>
        <v>0.15865921787709497</v>
      </c>
      <c r="BR35" s="15">
        <f t="shared" si="167"/>
        <v>0.16688877498718604</v>
      </c>
      <c r="BS35" s="15">
        <f t="shared" si="167"/>
        <v>0.17789059262329052</v>
      </c>
      <c r="BT35" s="15">
        <f t="shared" si="167"/>
        <v>0.18081991215226939</v>
      </c>
      <c r="BU35" s="15">
        <f t="shared" si="167"/>
        <v>0.18459915611814345</v>
      </c>
      <c r="BV35" s="24">
        <f t="shared" si="167"/>
        <v>0.1872412695042989</v>
      </c>
      <c r="BW35" s="79">
        <f t="shared" ref="BW35:CB35" si="168">SUM(BW32/BW33)</f>
        <v>0.19063975955345641</v>
      </c>
      <c r="BX35" s="15">
        <f t="shared" si="168"/>
        <v>0.19454035390591282</v>
      </c>
      <c r="BY35" s="15">
        <f t="shared" si="168"/>
        <v>0.19945770065075921</v>
      </c>
      <c r="BZ35" s="15">
        <f t="shared" si="168"/>
        <v>0.20391000436871998</v>
      </c>
      <c r="CA35" s="15">
        <f t="shared" si="168"/>
        <v>0.2071577560654298</v>
      </c>
      <c r="CB35" s="15">
        <f t="shared" si="168"/>
        <v>0.21054380330047626</v>
      </c>
      <c r="CC35" s="15">
        <f t="shared" ref="CC35:DK35" si="169">SUM(CC32/CC33)</f>
        <v>0.21473214285714284</v>
      </c>
      <c r="CD35" s="15">
        <f t="shared" si="169"/>
        <v>0.22301104349785891</v>
      </c>
      <c r="CE35" s="15">
        <f t="shared" si="169"/>
        <v>0.23130573976675051</v>
      </c>
      <c r="CF35" s="15">
        <f t="shared" si="169"/>
        <v>0.24832833756052572</v>
      </c>
      <c r="CG35" s="15">
        <f t="shared" si="169"/>
        <v>0.26056009334889146</v>
      </c>
      <c r="CH35" s="246">
        <f t="shared" si="169"/>
        <v>0.26629860213790674</v>
      </c>
      <c r="CI35" s="244">
        <f t="shared" si="169"/>
        <v>0.27045075125208679</v>
      </c>
      <c r="CJ35" s="245">
        <f t="shared" si="169"/>
        <v>0.27734608487746565</v>
      </c>
      <c r="CK35" s="245">
        <f t="shared" si="169"/>
        <v>0.28220411142196811</v>
      </c>
      <c r="CL35" s="245">
        <f t="shared" si="169"/>
        <v>0.2893120393120393</v>
      </c>
      <c r="CM35" s="245">
        <f t="shared" si="169"/>
        <v>0.29265578635014838</v>
      </c>
      <c r="CN35" s="245">
        <f t="shared" si="169"/>
        <v>0.2984592445328032</v>
      </c>
      <c r="CO35" s="245">
        <f t="shared" si="169"/>
        <v>0.30393504059962523</v>
      </c>
      <c r="CP35" s="245">
        <f t="shared" si="169"/>
        <v>0.30818478533768517</v>
      </c>
      <c r="CQ35" s="245">
        <f t="shared" si="169"/>
        <v>0.31327277315165281</v>
      </c>
      <c r="CR35" s="245">
        <f t="shared" si="169"/>
        <v>0.31682539682539684</v>
      </c>
      <c r="CS35" s="245">
        <f t="shared" si="169"/>
        <v>0.32</v>
      </c>
      <c r="CT35" s="246">
        <f t="shared" si="169"/>
        <v>0.32384615384615384</v>
      </c>
      <c r="CU35" s="285">
        <f t="shared" si="169"/>
        <v>0.3276261585993821</v>
      </c>
      <c r="CV35" s="245">
        <f t="shared" si="169"/>
        <v>0.32815734989648032</v>
      </c>
      <c r="CW35" s="245">
        <f t="shared" si="169"/>
        <v>0.33160150668918043</v>
      </c>
      <c r="CX35" s="245">
        <f t="shared" si="169"/>
        <v>0.33511959221016863</v>
      </c>
      <c r="CY35" s="245">
        <f t="shared" si="169"/>
        <v>0.33727034120734906</v>
      </c>
      <c r="CZ35" s="245">
        <f t="shared" si="169"/>
        <v>0.33921982076963625</v>
      </c>
      <c r="DA35" s="245">
        <f t="shared" si="169"/>
        <v>0.33781266631186802</v>
      </c>
      <c r="DB35" s="245">
        <f t="shared" si="169"/>
        <v>0.34976805831676605</v>
      </c>
      <c r="DC35" s="245">
        <f t="shared" si="169"/>
        <v>0.35415009281357729</v>
      </c>
      <c r="DD35" s="245">
        <f t="shared" si="169"/>
        <v>0.35878369406453325</v>
      </c>
      <c r="DE35" s="245">
        <f t="shared" si="169"/>
        <v>0.36140397704524224</v>
      </c>
      <c r="DF35" s="246">
        <f t="shared" si="169"/>
        <v>0.3680406852248394</v>
      </c>
      <c r="DG35" s="245">
        <f t="shared" si="169"/>
        <v>0.37382550335570469</v>
      </c>
      <c r="DH35" s="245">
        <f t="shared" si="169"/>
        <v>0.37621359223300971</v>
      </c>
      <c r="DI35" s="245">
        <f t="shared" si="169"/>
        <v>0.37791012452625877</v>
      </c>
      <c r="DJ35" s="245">
        <f t="shared" si="169"/>
        <v>0.3819858925664677</v>
      </c>
      <c r="DK35" s="245">
        <f t="shared" si="169"/>
        <v>0.38498163515168005</v>
      </c>
      <c r="DL35" s="245">
        <f t="shared" ref="DL35:DR35" si="170">SUM(DL32/DL33)</f>
        <v>0.38317629386863306</v>
      </c>
      <c r="DM35" s="245">
        <f t="shared" si="170"/>
        <v>0.37885643767996707</v>
      </c>
      <c r="DN35" s="245">
        <f t="shared" si="170"/>
        <v>0.38210148924434639</v>
      </c>
      <c r="DO35" s="245">
        <f t="shared" si="170"/>
        <v>0.38240970499035015</v>
      </c>
      <c r="DP35" s="245">
        <f t="shared" si="170"/>
        <v>0.38827126181211785</v>
      </c>
      <c r="DQ35" s="245">
        <f t="shared" si="170"/>
        <v>0.39634741391328593</v>
      </c>
      <c r="DR35" s="245">
        <f t="shared" si="170"/>
        <v>0.40615384615384614</v>
      </c>
      <c r="DS35" s="245">
        <f t="shared" ref="DS35:FH35" si="171">SUM(DS32/DS33)</f>
        <v>0.40401186608278006</v>
      </c>
      <c r="DT35" s="245">
        <f t="shared" si="171"/>
        <v>0.41057082452431287</v>
      </c>
      <c r="DU35" s="245">
        <f t="shared" si="171"/>
        <v>0.41210578418894073</v>
      </c>
      <c r="DV35" s="357">
        <f t="shared" si="171"/>
        <v>0.41453719477569562</v>
      </c>
      <c r="DW35" s="357">
        <f t="shared" si="171"/>
        <v>0.44636727688787187</v>
      </c>
      <c r="DX35" s="357">
        <f t="shared" si="171"/>
        <v>0.60637233890555797</v>
      </c>
      <c r="DY35" s="357">
        <f t="shared" si="171"/>
        <v>0.76482412060301508</v>
      </c>
      <c r="DZ35" s="357">
        <f t="shared" si="171"/>
        <v>0.76720183486238536</v>
      </c>
      <c r="EA35" s="357">
        <f t="shared" si="171"/>
        <v>0.76916438947217025</v>
      </c>
      <c r="EB35" s="357">
        <f t="shared" si="171"/>
        <v>0.76973019766267492</v>
      </c>
      <c r="EC35" s="357">
        <f t="shared" si="171"/>
        <v>0.77123426421646646</v>
      </c>
      <c r="ED35" s="357">
        <f t="shared" si="171"/>
        <v>0.77292513058618684</v>
      </c>
      <c r="EE35" s="357">
        <f t="shared" si="171"/>
        <v>0.77398255813953487</v>
      </c>
      <c r="EF35" s="357">
        <f t="shared" si="171"/>
        <v>0.77550423852674655</v>
      </c>
      <c r="EG35" s="357">
        <f t="shared" si="171"/>
        <v>0.77657235009529391</v>
      </c>
      <c r="EH35" s="357">
        <f t="shared" si="171"/>
        <v>0.77712089861070055</v>
      </c>
      <c r="EI35" s="357">
        <f t="shared" si="171"/>
        <v>0.77819156859824223</v>
      </c>
      <c r="EJ35" s="357">
        <f t="shared" si="171"/>
        <v>0.78126879134095006</v>
      </c>
      <c r="EK35" s="357">
        <f t="shared" si="171"/>
        <v>0.7826743133111983</v>
      </c>
      <c r="EL35" s="357">
        <f t="shared" si="171"/>
        <v>0.78357077902394667</v>
      </c>
      <c r="EM35" s="357">
        <f t="shared" si="171"/>
        <v>0.78461772305821553</v>
      </c>
      <c r="EN35" s="357">
        <f t="shared" si="171"/>
        <v>0.7847253917541458</v>
      </c>
      <c r="EO35" s="357">
        <f t="shared" si="171"/>
        <v>0.78779515486047225</v>
      </c>
      <c r="EP35" s="357">
        <f t="shared" si="171"/>
        <v>0.78888377091969908</v>
      </c>
      <c r="EQ35" s="357">
        <f t="shared" si="171"/>
        <v>0.78931109051590975</v>
      </c>
      <c r="ER35" s="357">
        <f t="shared" si="171"/>
        <v>0.7916473317865429</v>
      </c>
      <c r="ES35" s="357">
        <f t="shared" si="171"/>
        <v>0.7930713065092434</v>
      </c>
      <c r="ET35" s="357">
        <f t="shared" si="171"/>
        <v>0.79423676012461064</v>
      </c>
      <c r="EU35" s="357">
        <f t="shared" si="171"/>
        <v>0.79461911465665569</v>
      </c>
      <c r="EV35" s="357">
        <f t="shared" si="171"/>
        <v>0.79523361555346506</v>
      </c>
      <c r="EW35" s="357">
        <f t="shared" si="171"/>
        <v>0.79726544082979722</v>
      </c>
      <c r="EX35" s="357">
        <f t="shared" si="171"/>
        <v>0.79880069433485879</v>
      </c>
      <c r="EY35" s="357">
        <f t="shared" si="171"/>
        <v>0.80031695721077656</v>
      </c>
      <c r="EZ35" s="357">
        <f t="shared" si="171"/>
        <v>0.80146473491482251</v>
      </c>
      <c r="FA35" s="357">
        <f t="shared" si="171"/>
        <v>0.80309805174065796</v>
      </c>
      <c r="FB35" s="357">
        <f t="shared" si="171"/>
        <v>0.80403458213256485</v>
      </c>
      <c r="FC35" s="357">
        <f t="shared" si="171"/>
        <v>0.80848678943154528</v>
      </c>
      <c r="FD35" s="357">
        <f t="shared" si="171"/>
        <v>0.80670643237143314</v>
      </c>
      <c r="FE35" s="357">
        <f t="shared" si="171"/>
        <v>0.80730092069132608</v>
      </c>
      <c r="FF35" s="357">
        <f t="shared" si="171"/>
        <v>0.80865197666882693</v>
      </c>
      <c r="FG35" s="357">
        <f t="shared" si="171"/>
        <v>0.80975609756097566</v>
      </c>
      <c r="FH35" s="357">
        <f t="shared" si="171"/>
        <v>0.80974174566851909</v>
      </c>
      <c r="FI35" s="357">
        <f t="shared" ref="FI35:FK35" si="172">SUM(FI32/FI33)</f>
        <v>0.81119109947643975</v>
      </c>
      <c r="FJ35" s="357">
        <f t="shared" si="172"/>
        <v>0.81140784701615565</v>
      </c>
      <c r="FK35" s="357">
        <f t="shared" si="172"/>
        <v>0.81296510666446176</v>
      </c>
    </row>
    <row r="36" spans="1:170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70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70" x14ac:dyDescent="0.25">
      <c r="B38" s="3" t="s">
        <v>1</v>
      </c>
      <c r="C38" s="39">
        <f>SUM(C8,C16,C24,C31)</f>
        <v>204697</v>
      </c>
      <c r="D38" s="16">
        <f t="shared" ref="D38:N39" si="173">SUM(D8,D16,D24,D31)</f>
        <v>203851</v>
      </c>
      <c r="E38" s="16">
        <f t="shared" si="173"/>
        <v>201519</v>
      </c>
      <c r="F38" s="16">
        <f t="shared" si="173"/>
        <v>203731</v>
      </c>
      <c r="G38" s="16">
        <f t="shared" si="173"/>
        <v>203469</v>
      </c>
      <c r="H38" s="16">
        <f t="shared" si="173"/>
        <v>202405</v>
      </c>
      <c r="I38" s="16">
        <f t="shared" si="173"/>
        <v>202805</v>
      </c>
      <c r="J38" s="16">
        <f t="shared" si="173"/>
        <v>209672</v>
      </c>
      <c r="K38" s="102">
        <f t="shared" si="173"/>
        <v>210904</v>
      </c>
      <c r="L38" s="16">
        <f t="shared" si="173"/>
        <v>211007</v>
      </c>
      <c r="M38" s="16">
        <f t="shared" si="173"/>
        <v>210069</v>
      </c>
      <c r="N38" s="16">
        <f t="shared" si="173"/>
        <v>208747</v>
      </c>
      <c r="O38" s="121">
        <f t="shared" ref="O38:Q39" si="174">O31+O24+O16+O8</f>
        <v>199527</v>
      </c>
      <c r="P38" s="16">
        <f t="shared" si="174"/>
        <v>199180</v>
      </c>
      <c r="Q38" s="16">
        <f t="shared" si="174"/>
        <v>199608</v>
      </c>
      <c r="R38" s="16">
        <f t="shared" ref="R38:T39" si="175">R31+R24+R16+R8</f>
        <v>199879</v>
      </c>
      <c r="S38" s="16">
        <f t="shared" si="175"/>
        <v>200375</v>
      </c>
      <c r="T38" s="16">
        <f t="shared" si="175"/>
        <v>199171</v>
      </c>
      <c r="U38" s="16">
        <f t="shared" ref="U38:Z38" si="176">U31+U24+U16+U8</f>
        <v>196430</v>
      </c>
      <c r="V38" s="16">
        <f t="shared" si="176"/>
        <v>194502</v>
      </c>
      <c r="W38" s="16">
        <f t="shared" si="176"/>
        <v>192534</v>
      </c>
      <c r="X38" s="16">
        <f t="shared" si="176"/>
        <v>191320</v>
      </c>
      <c r="Y38" s="16">
        <f t="shared" si="176"/>
        <v>188799</v>
      </c>
      <c r="Z38" s="21">
        <f t="shared" si="176"/>
        <v>188533</v>
      </c>
      <c r="AA38" s="16">
        <f t="shared" ref="AA38:AC39" si="177">AA31+AA24+AA16+AA8</f>
        <v>186394</v>
      </c>
      <c r="AB38" s="16">
        <f t="shared" si="177"/>
        <v>185414</v>
      </c>
      <c r="AC38" s="16">
        <f t="shared" si="177"/>
        <v>185026</v>
      </c>
      <c r="AD38" s="16">
        <f t="shared" ref="AD38:AF39" si="178">AD31+AD24+AD16+AD8</f>
        <v>183999</v>
      </c>
      <c r="AE38" s="16">
        <f t="shared" si="178"/>
        <v>182076</v>
      </c>
      <c r="AF38" s="16">
        <f t="shared" si="178"/>
        <v>181405</v>
      </c>
      <c r="AG38" s="16">
        <f t="shared" ref="AG38:AI39" si="179">AG31+AG24+AG16+AG8</f>
        <v>178922</v>
      </c>
      <c r="AH38" s="16">
        <f t="shared" si="179"/>
        <v>176893</v>
      </c>
      <c r="AI38" s="16">
        <f t="shared" si="179"/>
        <v>175234</v>
      </c>
      <c r="AJ38" s="16">
        <f t="shared" ref="AJ38:AL39" si="180">AJ31+AJ24+AJ16+AJ8</f>
        <v>173934</v>
      </c>
      <c r="AK38" s="16">
        <f t="shared" si="180"/>
        <v>173188</v>
      </c>
      <c r="AL38" s="16">
        <f t="shared" si="180"/>
        <v>171924</v>
      </c>
      <c r="AM38" s="75">
        <f t="shared" ref="AM38:AO39" si="181">AM31+AM24+AM16+AM8</f>
        <v>170899</v>
      </c>
      <c r="AN38" s="16">
        <f t="shared" si="181"/>
        <v>169593</v>
      </c>
      <c r="AO38" s="16">
        <f t="shared" si="181"/>
        <v>168973</v>
      </c>
      <c r="AP38" s="16">
        <f t="shared" ref="AP38:AR39" si="182">AP31+AP24+AP16+AP8</f>
        <v>168622</v>
      </c>
      <c r="AQ38" s="16">
        <f t="shared" si="182"/>
        <v>167772</v>
      </c>
      <c r="AR38" s="16">
        <f t="shared" si="182"/>
        <v>166918</v>
      </c>
      <c r="AS38" s="16">
        <f t="shared" ref="AS38:AU39" si="183">AS31+AS24+AS16+AS8</f>
        <v>165363</v>
      </c>
      <c r="AT38" s="16">
        <f t="shared" si="183"/>
        <v>164090</v>
      </c>
      <c r="AU38" s="16">
        <f t="shared" si="183"/>
        <v>162349</v>
      </c>
      <c r="AV38" s="16">
        <f t="shared" ref="AV38:BG39" si="184">AV31+AV24+AV16+AV8</f>
        <v>161194</v>
      </c>
      <c r="AW38" s="16">
        <f t="shared" si="184"/>
        <v>160214</v>
      </c>
      <c r="AX38" s="16">
        <f t="shared" si="184"/>
        <v>160049</v>
      </c>
      <c r="AY38" s="75">
        <f t="shared" si="184"/>
        <v>157738</v>
      </c>
      <c r="AZ38" s="16">
        <f t="shared" si="184"/>
        <v>156933</v>
      </c>
      <c r="BA38" s="16">
        <f t="shared" si="184"/>
        <v>156532</v>
      </c>
      <c r="BB38" s="16">
        <f t="shared" si="184"/>
        <v>155818</v>
      </c>
      <c r="BC38" s="16">
        <f t="shared" si="184"/>
        <v>154672</v>
      </c>
      <c r="BD38" s="16">
        <f t="shared" si="184"/>
        <v>153809</v>
      </c>
      <c r="BE38" s="16">
        <f t="shared" si="184"/>
        <v>151944</v>
      </c>
      <c r="BF38" s="16">
        <f t="shared" si="184"/>
        <v>150850</v>
      </c>
      <c r="BG38" s="16">
        <f t="shared" si="184"/>
        <v>150014</v>
      </c>
      <c r="BH38" s="16">
        <f t="shared" ref="BH38:BJ39" si="185">BH31+BH24+BH16+BH8</f>
        <v>148958</v>
      </c>
      <c r="BI38" s="16">
        <f t="shared" si="185"/>
        <v>148098</v>
      </c>
      <c r="BJ38" s="21">
        <f t="shared" si="185"/>
        <v>148068</v>
      </c>
      <c r="BK38" s="16">
        <f t="shared" ref="BK38:BM39" si="186">BK31+BK24+BK16+BK8</f>
        <v>145981</v>
      </c>
      <c r="BL38" s="16">
        <f t="shared" si="186"/>
        <v>144305</v>
      </c>
      <c r="BM38" s="16">
        <f t="shared" si="186"/>
        <v>143535</v>
      </c>
      <c r="BN38" s="16">
        <f t="shared" ref="BN38:BP39" si="187">BN31+BN24+BN16+BN8</f>
        <v>141910</v>
      </c>
      <c r="BO38" s="16">
        <f t="shared" si="187"/>
        <v>140720</v>
      </c>
      <c r="BP38" s="16">
        <f t="shared" si="187"/>
        <v>140413</v>
      </c>
      <c r="BQ38" s="16">
        <f t="shared" ref="BQ38:BS39" si="188">BQ31+BQ24+BQ16+BQ8</f>
        <v>137275</v>
      </c>
      <c r="BR38" s="16">
        <f t="shared" si="188"/>
        <v>135655</v>
      </c>
      <c r="BS38" s="16">
        <f t="shared" si="188"/>
        <v>134001</v>
      </c>
      <c r="BT38" s="16">
        <f t="shared" ref="BT38:BV39" si="189">BT31+BT24+BT16+BT8</f>
        <v>132534</v>
      </c>
      <c r="BU38" s="16">
        <f t="shared" si="189"/>
        <v>130722</v>
      </c>
      <c r="BV38" s="21">
        <f t="shared" si="189"/>
        <v>128783</v>
      </c>
      <c r="BW38" s="75">
        <f t="shared" ref="BW38:BY39" si="190">BW31+BW24+BW16+BW8</f>
        <v>126325</v>
      </c>
      <c r="BX38" s="16">
        <f t="shared" si="190"/>
        <v>124551</v>
      </c>
      <c r="BY38" s="16">
        <f t="shared" si="190"/>
        <v>122527</v>
      </c>
      <c r="BZ38" s="16">
        <f t="shared" ref="BZ38:CH38" si="191">BZ31+BZ24+BZ16+BZ8</f>
        <v>120374</v>
      </c>
      <c r="CA38" s="16">
        <f t="shared" si="191"/>
        <v>118335</v>
      </c>
      <c r="CB38" s="16">
        <f t="shared" si="191"/>
        <v>116614</v>
      </c>
      <c r="CC38" s="16">
        <f t="shared" si="191"/>
        <v>114502</v>
      </c>
      <c r="CD38" s="16">
        <f t="shared" si="191"/>
        <v>110375</v>
      </c>
      <c r="CE38" s="16">
        <f t="shared" si="191"/>
        <v>104279</v>
      </c>
      <c r="CF38" s="16">
        <f t="shared" si="191"/>
        <v>97907</v>
      </c>
      <c r="CG38" s="16">
        <f t="shared" si="191"/>
        <v>93599</v>
      </c>
      <c r="CH38" s="89">
        <f t="shared" si="191"/>
        <v>91679</v>
      </c>
      <c r="CI38" s="201">
        <f t="shared" ref="CI38:CK39" si="192">SUM(CI8,CI16,CI24,CI31)</f>
        <v>90456</v>
      </c>
      <c r="CJ38" s="69">
        <f t="shared" si="192"/>
        <v>89631</v>
      </c>
      <c r="CK38" s="69">
        <f t="shared" si="192"/>
        <v>88922</v>
      </c>
      <c r="CL38" s="69">
        <f t="shared" ref="CL38:DK38" si="193">SUM(CL8,CL16,CL24,CL31)</f>
        <v>88082</v>
      </c>
      <c r="CM38" s="69">
        <f t="shared" si="193"/>
        <v>87341</v>
      </c>
      <c r="CN38" s="69">
        <f t="shared" si="193"/>
        <v>86453</v>
      </c>
      <c r="CO38" s="69">
        <f t="shared" si="193"/>
        <v>85703</v>
      </c>
      <c r="CP38" s="69">
        <f t="shared" si="193"/>
        <v>84776</v>
      </c>
      <c r="CQ38" s="69">
        <f t="shared" si="193"/>
        <v>83589</v>
      </c>
      <c r="CR38" s="69">
        <f t="shared" si="193"/>
        <v>82350</v>
      </c>
      <c r="CS38" s="69">
        <f t="shared" si="193"/>
        <v>81282</v>
      </c>
      <c r="CT38" s="89">
        <f t="shared" si="193"/>
        <v>80467</v>
      </c>
      <c r="CU38" s="69">
        <f t="shared" si="193"/>
        <v>79818</v>
      </c>
      <c r="CV38" s="69">
        <f t="shared" si="193"/>
        <v>79172</v>
      </c>
      <c r="CW38" s="69">
        <f t="shared" si="193"/>
        <v>78350</v>
      </c>
      <c r="CX38" s="69">
        <f t="shared" si="193"/>
        <v>77532</v>
      </c>
      <c r="CY38" s="69">
        <f t="shared" si="193"/>
        <v>76651</v>
      </c>
      <c r="CZ38" s="69">
        <f t="shared" si="193"/>
        <v>75770</v>
      </c>
      <c r="DA38" s="69">
        <f t="shared" si="193"/>
        <v>74820</v>
      </c>
      <c r="DB38" s="69">
        <f t="shared" si="193"/>
        <v>73735</v>
      </c>
      <c r="DC38" s="69">
        <f t="shared" si="193"/>
        <v>72813</v>
      </c>
      <c r="DD38" s="69">
        <f t="shared" si="193"/>
        <v>71835</v>
      </c>
      <c r="DE38" s="69">
        <f t="shared" si="193"/>
        <v>70944</v>
      </c>
      <c r="DF38" s="89">
        <f t="shared" si="193"/>
        <v>70185</v>
      </c>
      <c r="DG38" s="69">
        <f t="shared" si="193"/>
        <v>69563</v>
      </c>
      <c r="DH38" s="69">
        <f t="shared" si="193"/>
        <v>69025</v>
      </c>
      <c r="DI38" s="69">
        <f t="shared" si="193"/>
        <v>68496</v>
      </c>
      <c r="DJ38" s="69">
        <f t="shared" si="193"/>
        <v>67789</v>
      </c>
      <c r="DK38" s="69">
        <f t="shared" si="193"/>
        <v>67273</v>
      </c>
      <c r="DL38" s="69">
        <f t="shared" ref="DL38:DR38" si="194">SUM(DL8,DL16,DL24,DL31)</f>
        <v>66786</v>
      </c>
      <c r="DM38" s="69">
        <f t="shared" si="194"/>
        <v>66439</v>
      </c>
      <c r="DN38" s="69">
        <f t="shared" si="194"/>
        <v>66293</v>
      </c>
      <c r="DO38" s="69">
        <f t="shared" si="194"/>
        <v>66309</v>
      </c>
      <c r="DP38" s="69">
        <f t="shared" si="194"/>
        <v>64811</v>
      </c>
      <c r="DQ38" s="69">
        <f t="shared" si="194"/>
        <v>64020</v>
      </c>
      <c r="DR38" s="69">
        <f t="shared" si="194"/>
        <v>63540</v>
      </c>
      <c r="DS38" s="69">
        <f t="shared" ref="DS38:EA38" si="195">SUM(DS8,DS16,DS24,DS31)</f>
        <v>63211</v>
      </c>
      <c r="DT38" s="69">
        <f t="shared" si="195"/>
        <v>62593</v>
      </c>
      <c r="DU38" s="69">
        <f t="shared" si="195"/>
        <v>62174</v>
      </c>
      <c r="DV38" s="359">
        <f t="shared" si="195"/>
        <v>61751</v>
      </c>
      <c r="DW38" s="359">
        <f t="shared" si="195"/>
        <v>60020</v>
      </c>
      <c r="DX38" s="359">
        <f t="shared" si="195"/>
        <v>53134</v>
      </c>
      <c r="DY38" s="359">
        <f t="shared" si="195"/>
        <v>50525</v>
      </c>
      <c r="DZ38" s="359">
        <f t="shared" si="195"/>
        <v>50087</v>
      </c>
      <c r="EA38" s="359">
        <f t="shared" si="195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196">SUM(EE8,EE16,EE24,EE31)</f>
        <v>48315</v>
      </c>
      <c r="EF38" s="69">
        <f t="shared" si="196"/>
        <v>47741</v>
      </c>
      <c r="EG38" s="69">
        <f t="shared" si="196"/>
        <v>47419</v>
      </c>
      <c r="EH38" s="69">
        <f t="shared" si="196"/>
        <v>47116</v>
      </c>
      <c r="EI38" s="69">
        <f t="shared" si="196"/>
        <v>46850</v>
      </c>
      <c r="EJ38" s="69">
        <f t="shared" si="196"/>
        <v>46358</v>
      </c>
      <c r="EK38" s="69">
        <f t="shared" si="196"/>
        <v>46206</v>
      </c>
      <c r="EL38" s="69">
        <f t="shared" si="196"/>
        <v>45831</v>
      </c>
      <c r="EM38" s="69">
        <f t="shared" si="196"/>
        <v>45486</v>
      </c>
      <c r="EN38" s="69">
        <f t="shared" si="196"/>
        <v>45448</v>
      </c>
      <c r="EO38" s="69">
        <f t="shared" si="196"/>
        <v>44799</v>
      </c>
      <c r="EP38" s="69">
        <f t="shared" si="196"/>
        <v>44828</v>
      </c>
      <c r="EQ38" s="69">
        <f t="shared" si="196"/>
        <v>44452</v>
      </c>
      <c r="ER38" s="69">
        <f t="shared" si="196"/>
        <v>44166</v>
      </c>
      <c r="ES38" s="69">
        <f t="shared" si="196"/>
        <v>43937</v>
      </c>
      <c r="ET38" s="69">
        <f t="shared" si="196"/>
        <v>43696</v>
      </c>
      <c r="EU38" s="69">
        <f t="shared" ref="EU38:FH39" si="197">SUM(EU8,EU16,EU24,EU31)</f>
        <v>43424</v>
      </c>
      <c r="EV38" s="69">
        <f t="shared" si="197"/>
        <v>43078</v>
      </c>
      <c r="EW38" s="69">
        <f t="shared" si="197"/>
        <v>42726</v>
      </c>
      <c r="EX38" s="69">
        <f t="shared" si="197"/>
        <v>42319</v>
      </c>
      <c r="EY38" s="69">
        <f t="shared" si="197"/>
        <v>41896</v>
      </c>
      <c r="EZ38" s="69">
        <f t="shared" si="197"/>
        <v>41638</v>
      </c>
      <c r="FA38" s="69">
        <f t="shared" si="197"/>
        <v>41320</v>
      </c>
      <c r="FB38" s="69">
        <f t="shared" si="197"/>
        <v>41079</v>
      </c>
      <c r="FC38" s="69">
        <f t="shared" si="197"/>
        <v>40616</v>
      </c>
      <c r="FD38" s="69">
        <f t="shared" si="197"/>
        <v>40544</v>
      </c>
      <c r="FE38" s="69">
        <f t="shared" si="197"/>
        <v>40235</v>
      </c>
      <c r="FF38" s="69">
        <f t="shared" si="197"/>
        <v>39956</v>
      </c>
      <c r="FG38" s="69">
        <f t="shared" si="197"/>
        <v>39784</v>
      </c>
      <c r="FH38" s="69">
        <f t="shared" si="197"/>
        <v>39664</v>
      </c>
      <c r="FI38" s="69">
        <f t="shared" ref="FI38:FK38" si="198">SUM(FI8,FI16,FI24,FI31)</f>
        <v>39444</v>
      </c>
      <c r="FJ38" s="69">
        <f t="shared" si="198"/>
        <v>39125</v>
      </c>
      <c r="FK38" s="69">
        <f t="shared" si="198"/>
        <v>38766</v>
      </c>
    </row>
    <row r="39" spans="1:170" ht="13.8" thickBot="1" x14ac:dyDescent="0.3">
      <c r="B39" s="5" t="s">
        <v>8</v>
      </c>
      <c r="C39" s="40">
        <f>SUM(C9,C17,C25,C32)</f>
        <v>2691</v>
      </c>
      <c r="D39" s="17">
        <f t="shared" si="173"/>
        <v>4032</v>
      </c>
      <c r="E39" s="17">
        <f t="shared" si="173"/>
        <v>4824</v>
      </c>
      <c r="F39" s="17">
        <f t="shared" si="173"/>
        <v>6208</v>
      </c>
      <c r="G39" s="17">
        <f t="shared" si="173"/>
        <v>6820</v>
      </c>
      <c r="H39" s="17">
        <f t="shared" si="173"/>
        <v>6160</v>
      </c>
      <c r="I39" s="17">
        <f t="shared" si="173"/>
        <v>8035</v>
      </c>
      <c r="J39" s="17">
        <f t="shared" si="173"/>
        <v>9417</v>
      </c>
      <c r="K39" s="40">
        <f t="shared" si="173"/>
        <v>10012</v>
      </c>
      <c r="L39" s="17">
        <f t="shared" si="173"/>
        <v>10866</v>
      </c>
      <c r="M39" s="17">
        <f t="shared" si="173"/>
        <v>11454</v>
      </c>
      <c r="N39" s="17">
        <f t="shared" si="173"/>
        <v>12202</v>
      </c>
      <c r="O39" s="175">
        <f t="shared" si="174"/>
        <v>13006</v>
      </c>
      <c r="P39" s="17">
        <f t="shared" si="174"/>
        <v>13322</v>
      </c>
      <c r="Q39" s="17">
        <f t="shared" si="174"/>
        <v>13666</v>
      </c>
      <c r="R39" s="17">
        <f t="shared" si="175"/>
        <v>13922</v>
      </c>
      <c r="S39" s="17">
        <f t="shared" si="175"/>
        <v>14106</v>
      </c>
      <c r="T39" s="17">
        <f t="shared" si="175"/>
        <v>15341</v>
      </c>
      <c r="U39" s="17">
        <f t="shared" ref="U39:Z39" si="199">U32+U25+U17+U9</f>
        <v>18803</v>
      </c>
      <c r="V39" s="17">
        <f t="shared" si="199"/>
        <v>20526</v>
      </c>
      <c r="W39" s="17">
        <f t="shared" si="199"/>
        <v>22314</v>
      </c>
      <c r="X39" s="17">
        <f t="shared" si="199"/>
        <v>24227</v>
      </c>
      <c r="Y39" s="17">
        <f t="shared" si="199"/>
        <v>25874</v>
      </c>
      <c r="Z39" s="22">
        <f t="shared" si="199"/>
        <v>27799</v>
      </c>
      <c r="AA39" s="17">
        <f t="shared" si="177"/>
        <v>29564</v>
      </c>
      <c r="AB39" s="17">
        <f t="shared" si="177"/>
        <v>30760</v>
      </c>
      <c r="AC39" s="17">
        <f t="shared" si="177"/>
        <v>31658</v>
      </c>
      <c r="AD39" s="17">
        <f t="shared" si="178"/>
        <v>32921</v>
      </c>
      <c r="AE39" s="17">
        <f t="shared" si="178"/>
        <v>34415</v>
      </c>
      <c r="AF39" s="17">
        <f t="shared" si="178"/>
        <v>37186</v>
      </c>
      <c r="AG39" s="17">
        <f t="shared" si="179"/>
        <v>37784</v>
      </c>
      <c r="AH39" s="17">
        <f t="shared" si="179"/>
        <v>39131</v>
      </c>
      <c r="AI39" s="17">
        <f t="shared" si="179"/>
        <v>41059</v>
      </c>
      <c r="AJ39" s="17">
        <f t="shared" si="180"/>
        <v>42414</v>
      </c>
      <c r="AK39" s="17">
        <f t="shared" si="180"/>
        <v>43655</v>
      </c>
      <c r="AL39" s="17">
        <f t="shared" si="180"/>
        <v>44797</v>
      </c>
      <c r="AM39" s="76">
        <f t="shared" si="181"/>
        <v>45780</v>
      </c>
      <c r="AN39" s="17">
        <f t="shared" si="181"/>
        <v>47343</v>
      </c>
      <c r="AO39" s="17">
        <f t="shared" si="181"/>
        <v>48048</v>
      </c>
      <c r="AP39" s="17">
        <f t="shared" si="182"/>
        <v>49108</v>
      </c>
      <c r="AQ39" s="17">
        <f t="shared" si="182"/>
        <v>50233</v>
      </c>
      <c r="AR39" s="17">
        <f t="shared" si="182"/>
        <v>51593</v>
      </c>
      <c r="AS39" s="17">
        <f t="shared" si="183"/>
        <v>52902</v>
      </c>
      <c r="AT39" s="17">
        <f t="shared" si="183"/>
        <v>54528</v>
      </c>
      <c r="AU39" s="17">
        <f t="shared" si="183"/>
        <v>55866</v>
      </c>
      <c r="AV39" s="17">
        <f t="shared" si="184"/>
        <v>57424</v>
      </c>
      <c r="AW39" s="17">
        <f t="shared" si="184"/>
        <v>59032</v>
      </c>
      <c r="AX39" s="17">
        <f t="shared" si="184"/>
        <v>60405</v>
      </c>
      <c r="AY39" s="76">
        <f t="shared" si="184"/>
        <v>61516</v>
      </c>
      <c r="AZ39" s="17">
        <f t="shared" si="184"/>
        <v>62473</v>
      </c>
      <c r="BA39" s="17">
        <f t="shared" si="184"/>
        <v>63431</v>
      </c>
      <c r="BB39" s="17">
        <f t="shared" si="184"/>
        <v>64874</v>
      </c>
      <c r="BC39" s="17">
        <f t="shared" si="184"/>
        <v>65988</v>
      </c>
      <c r="BD39" s="17">
        <f t="shared" si="184"/>
        <v>67549</v>
      </c>
      <c r="BE39" s="17">
        <f t="shared" si="184"/>
        <v>69171</v>
      </c>
      <c r="BF39" s="17">
        <f t="shared" si="184"/>
        <v>70555</v>
      </c>
      <c r="BG39" s="17">
        <f t="shared" si="184"/>
        <v>71763</v>
      </c>
      <c r="BH39" s="17">
        <f t="shared" si="185"/>
        <v>73006</v>
      </c>
      <c r="BI39" s="17">
        <f t="shared" si="185"/>
        <v>74486</v>
      </c>
      <c r="BJ39" s="22">
        <f t="shared" si="185"/>
        <v>75917</v>
      </c>
      <c r="BK39" s="17">
        <f t="shared" si="186"/>
        <v>76795</v>
      </c>
      <c r="BL39" s="17">
        <f t="shared" si="186"/>
        <v>78375</v>
      </c>
      <c r="BM39" s="17">
        <f t="shared" si="186"/>
        <v>79887</v>
      </c>
      <c r="BN39" s="17">
        <f t="shared" si="187"/>
        <v>81459</v>
      </c>
      <c r="BO39" s="17">
        <f t="shared" si="187"/>
        <v>83324</v>
      </c>
      <c r="BP39" s="17">
        <f t="shared" si="187"/>
        <v>85391</v>
      </c>
      <c r="BQ39" s="17">
        <f t="shared" si="188"/>
        <v>86702</v>
      </c>
      <c r="BR39" s="17">
        <f t="shared" si="188"/>
        <v>88881</v>
      </c>
      <c r="BS39" s="17">
        <f t="shared" si="188"/>
        <v>90820</v>
      </c>
      <c r="BT39" s="17">
        <f t="shared" si="189"/>
        <v>92592</v>
      </c>
      <c r="BU39" s="17">
        <f t="shared" si="189"/>
        <v>94581</v>
      </c>
      <c r="BV39" s="22">
        <f t="shared" si="189"/>
        <v>96663</v>
      </c>
      <c r="BW39" s="76">
        <f t="shared" si="190"/>
        <v>98672</v>
      </c>
      <c r="BX39" s="17">
        <f t="shared" si="190"/>
        <v>100625</v>
      </c>
      <c r="BY39" s="17">
        <f t="shared" si="190"/>
        <v>102915</v>
      </c>
      <c r="BZ39" s="17">
        <f t="shared" ref="BZ39:CH39" si="200">BZ32+BZ25+BZ17+BZ9</f>
        <v>105275</v>
      </c>
      <c r="CA39" s="17">
        <f t="shared" si="200"/>
        <v>107614</v>
      </c>
      <c r="CB39" s="17">
        <f t="shared" si="200"/>
        <v>109625</v>
      </c>
      <c r="CC39" s="17">
        <f t="shared" si="200"/>
        <v>112003</v>
      </c>
      <c r="CD39" s="17">
        <f t="shared" si="200"/>
        <v>116315</v>
      </c>
      <c r="CE39" s="17">
        <f t="shared" si="200"/>
        <v>122456</v>
      </c>
      <c r="CF39" s="17">
        <f t="shared" si="200"/>
        <v>128590</v>
      </c>
      <c r="CG39" s="17">
        <f t="shared" si="200"/>
        <v>133631</v>
      </c>
      <c r="CH39" s="93">
        <f t="shared" si="200"/>
        <v>135863</v>
      </c>
      <c r="CI39" s="210">
        <f t="shared" si="192"/>
        <v>136841</v>
      </c>
      <c r="CJ39" s="92">
        <f t="shared" si="192"/>
        <v>137949</v>
      </c>
      <c r="CK39" s="92">
        <f t="shared" si="192"/>
        <v>138806</v>
      </c>
      <c r="CL39" s="92">
        <f t="shared" ref="CL39:DK39" si="201">SUM(CL9,CL17,CL25,CL32)</f>
        <v>139571</v>
      </c>
      <c r="CM39" s="92">
        <f t="shared" si="201"/>
        <v>140376</v>
      </c>
      <c r="CN39" s="92">
        <f t="shared" si="201"/>
        <v>141350</v>
      </c>
      <c r="CO39" s="92">
        <f t="shared" si="201"/>
        <v>142261</v>
      </c>
      <c r="CP39" s="92">
        <f t="shared" si="201"/>
        <v>143364</v>
      </c>
      <c r="CQ39" s="92">
        <f t="shared" si="201"/>
        <v>144585</v>
      </c>
      <c r="CR39" s="92">
        <f t="shared" si="201"/>
        <v>145502</v>
      </c>
      <c r="CS39" s="92">
        <f t="shared" si="201"/>
        <v>146477</v>
      </c>
      <c r="CT39" s="93">
        <f t="shared" si="201"/>
        <v>147234</v>
      </c>
      <c r="CU39" s="91">
        <f t="shared" si="201"/>
        <v>147985</v>
      </c>
      <c r="CV39" s="92">
        <f t="shared" si="201"/>
        <v>148701</v>
      </c>
      <c r="CW39" s="92">
        <f t="shared" si="201"/>
        <v>149884</v>
      </c>
      <c r="CX39" s="92">
        <f t="shared" si="201"/>
        <v>150788</v>
      </c>
      <c r="CY39" s="92">
        <f t="shared" si="201"/>
        <v>152051</v>
      </c>
      <c r="CZ39" s="92">
        <f t="shared" si="201"/>
        <v>153088</v>
      </c>
      <c r="DA39" s="92">
        <f t="shared" si="201"/>
        <v>154128</v>
      </c>
      <c r="DB39" s="92">
        <f t="shared" si="201"/>
        <v>155411</v>
      </c>
      <c r="DC39" s="92">
        <f t="shared" si="201"/>
        <v>156432</v>
      </c>
      <c r="DD39" s="92">
        <f t="shared" si="201"/>
        <v>157379</v>
      </c>
      <c r="DE39" s="92">
        <f t="shared" si="201"/>
        <v>158469</v>
      </c>
      <c r="DF39" s="93">
        <f t="shared" si="201"/>
        <v>159373</v>
      </c>
      <c r="DG39" s="92">
        <f t="shared" si="201"/>
        <v>160117</v>
      </c>
      <c r="DH39" s="92">
        <f t="shared" si="201"/>
        <v>160922</v>
      </c>
      <c r="DI39" s="92">
        <f t="shared" si="201"/>
        <v>161923</v>
      </c>
      <c r="DJ39" s="92">
        <f t="shared" si="201"/>
        <v>162850</v>
      </c>
      <c r="DK39" s="92">
        <f t="shared" si="201"/>
        <v>163636</v>
      </c>
      <c r="DL39" s="92">
        <f t="shared" ref="DL39:DR39" si="202">SUM(DL9,DL17,DL25,DL32)</f>
        <v>164279</v>
      </c>
      <c r="DM39" s="92">
        <f t="shared" si="202"/>
        <v>164831</v>
      </c>
      <c r="DN39" s="92">
        <f t="shared" si="202"/>
        <v>165253</v>
      </c>
      <c r="DO39" s="92">
        <f t="shared" si="202"/>
        <v>165305</v>
      </c>
      <c r="DP39" s="92">
        <f t="shared" si="202"/>
        <v>166552</v>
      </c>
      <c r="DQ39" s="92">
        <f t="shared" si="202"/>
        <v>167352</v>
      </c>
      <c r="DR39" s="92">
        <f t="shared" si="202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196"/>
        <v>186620</v>
      </c>
      <c r="EF39" s="92">
        <f t="shared" si="196"/>
        <v>186745</v>
      </c>
      <c r="EG39" s="92">
        <f t="shared" si="196"/>
        <v>187223</v>
      </c>
      <c r="EH39" s="92">
        <f t="shared" si="196"/>
        <v>188001</v>
      </c>
      <c r="EI39" s="92">
        <f t="shared" si="196"/>
        <v>188626</v>
      </c>
      <c r="EJ39" s="92">
        <f t="shared" si="196"/>
        <v>188815</v>
      </c>
      <c r="EK39" s="92">
        <f t="shared" si="196"/>
        <v>189733</v>
      </c>
      <c r="EL39" s="92">
        <f t="shared" si="196"/>
        <v>189921</v>
      </c>
      <c r="EM39" s="92">
        <f t="shared" si="196"/>
        <v>190544</v>
      </c>
      <c r="EN39" s="92">
        <f t="shared" si="196"/>
        <v>191676</v>
      </c>
      <c r="EO39" s="92">
        <f t="shared" si="196"/>
        <v>191167</v>
      </c>
      <c r="EP39" s="92">
        <f t="shared" si="196"/>
        <v>192051</v>
      </c>
      <c r="EQ39" s="92">
        <f t="shared" si="196"/>
        <v>191882</v>
      </c>
      <c r="ER39" s="92">
        <f t="shared" si="196"/>
        <v>192547</v>
      </c>
      <c r="ES39" s="92">
        <f t="shared" si="196"/>
        <v>193247</v>
      </c>
      <c r="ET39" s="92">
        <f t="shared" si="196"/>
        <v>193727</v>
      </c>
      <c r="EU39" s="92">
        <f t="shared" si="197"/>
        <v>194021</v>
      </c>
      <c r="EV39" s="92">
        <f t="shared" si="197"/>
        <v>195225</v>
      </c>
      <c r="EW39" s="92">
        <f t="shared" si="197"/>
        <v>195984</v>
      </c>
      <c r="EX39" s="92">
        <f t="shared" si="197"/>
        <v>196906</v>
      </c>
      <c r="EY39" s="92">
        <f t="shared" si="197"/>
        <v>197416</v>
      </c>
      <c r="EZ39" s="92">
        <f t="shared" si="197"/>
        <v>197651</v>
      </c>
      <c r="FA39" s="92">
        <f t="shared" si="197"/>
        <v>198261</v>
      </c>
      <c r="FB39" s="92">
        <f t="shared" si="197"/>
        <v>198748</v>
      </c>
      <c r="FC39" s="92">
        <f t="shared" si="197"/>
        <v>199368</v>
      </c>
      <c r="FD39" s="92">
        <f t="shared" si="197"/>
        <v>199732</v>
      </c>
      <c r="FE39" s="92">
        <f t="shared" si="197"/>
        <v>200449</v>
      </c>
      <c r="FF39" s="92">
        <f t="shared" si="197"/>
        <v>201055</v>
      </c>
      <c r="FG39" s="92">
        <f t="shared" si="197"/>
        <v>201589</v>
      </c>
      <c r="FH39" s="92">
        <f t="shared" si="197"/>
        <v>202177</v>
      </c>
      <c r="FI39" s="92">
        <f t="shared" ref="FI39:FK39" si="203">SUM(FI9,FI17,FI25,FI32)</f>
        <v>203407</v>
      </c>
      <c r="FJ39" s="92">
        <f t="shared" si="203"/>
        <v>203944</v>
      </c>
      <c r="FK39" s="92">
        <f t="shared" si="203"/>
        <v>204539</v>
      </c>
    </row>
    <row r="40" spans="1:170" ht="13.8" thickTop="1" x14ac:dyDescent="0.25">
      <c r="B40" s="3" t="s">
        <v>9</v>
      </c>
      <c r="C40" s="35">
        <f t="shared" ref="C40:Q40" si="204">SUM(C38:C39)</f>
        <v>207388</v>
      </c>
      <c r="D40" s="8">
        <f t="shared" si="204"/>
        <v>207883</v>
      </c>
      <c r="E40" s="8">
        <f t="shared" si="204"/>
        <v>206343</v>
      </c>
      <c r="F40" s="8">
        <f t="shared" si="204"/>
        <v>209939</v>
      </c>
      <c r="G40" s="8">
        <f t="shared" si="204"/>
        <v>210289</v>
      </c>
      <c r="H40" s="8">
        <f t="shared" si="204"/>
        <v>208565</v>
      </c>
      <c r="I40" s="8">
        <f t="shared" si="204"/>
        <v>210840</v>
      </c>
      <c r="J40" s="8">
        <f t="shared" si="204"/>
        <v>219089</v>
      </c>
      <c r="K40" s="35">
        <f t="shared" si="204"/>
        <v>220916</v>
      </c>
      <c r="L40" s="8">
        <f t="shared" si="204"/>
        <v>221873</v>
      </c>
      <c r="M40" s="8">
        <f t="shared" si="204"/>
        <v>221523</v>
      </c>
      <c r="N40" s="10">
        <f t="shared" si="204"/>
        <v>220949</v>
      </c>
      <c r="O40" s="35">
        <f t="shared" si="204"/>
        <v>212533</v>
      </c>
      <c r="P40" s="8">
        <f t="shared" si="204"/>
        <v>212502</v>
      </c>
      <c r="Q40" s="8">
        <f t="shared" si="204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05">SUM(U38:U39)</f>
        <v>215233</v>
      </c>
      <c r="V40" s="8">
        <f t="shared" si="205"/>
        <v>215028</v>
      </c>
      <c r="W40" s="8">
        <f t="shared" si="205"/>
        <v>214848</v>
      </c>
      <c r="X40" s="8">
        <f t="shared" si="205"/>
        <v>215547</v>
      </c>
      <c r="Y40" s="8">
        <f t="shared" si="205"/>
        <v>214673</v>
      </c>
      <c r="Z40" s="9">
        <f t="shared" si="205"/>
        <v>216332</v>
      </c>
      <c r="AA40" s="8">
        <f t="shared" ref="AA40:AF40" si="206">SUM(AA38:AA39)</f>
        <v>215958</v>
      </c>
      <c r="AB40" s="8">
        <f t="shared" si="206"/>
        <v>216174</v>
      </c>
      <c r="AC40" s="8">
        <f t="shared" si="206"/>
        <v>216684</v>
      </c>
      <c r="AD40" s="8">
        <f t="shared" si="206"/>
        <v>216920</v>
      </c>
      <c r="AE40" s="8">
        <f t="shared" si="206"/>
        <v>216491</v>
      </c>
      <c r="AF40" s="8">
        <f t="shared" si="206"/>
        <v>218591</v>
      </c>
      <c r="AG40" s="8">
        <f t="shared" ref="AG40:AL40" si="207">SUM(AG38:AG39)</f>
        <v>216706</v>
      </c>
      <c r="AH40" s="8">
        <f t="shared" si="207"/>
        <v>216024</v>
      </c>
      <c r="AI40" s="8">
        <f t="shared" si="207"/>
        <v>216293</v>
      </c>
      <c r="AJ40" s="8">
        <f t="shared" si="207"/>
        <v>216348</v>
      </c>
      <c r="AK40" s="8">
        <f t="shared" si="207"/>
        <v>216843</v>
      </c>
      <c r="AL40" s="8">
        <f t="shared" si="207"/>
        <v>216721</v>
      </c>
      <c r="AM40" s="77">
        <f t="shared" ref="AM40:AR40" si="208">SUM(AM38:AM39)</f>
        <v>216679</v>
      </c>
      <c r="AN40" s="8">
        <f t="shared" si="208"/>
        <v>216936</v>
      </c>
      <c r="AO40" s="8">
        <f t="shared" si="208"/>
        <v>217021</v>
      </c>
      <c r="AP40" s="8">
        <f t="shared" si="208"/>
        <v>217730</v>
      </c>
      <c r="AQ40" s="8">
        <f t="shared" si="208"/>
        <v>218005</v>
      </c>
      <c r="AR40" s="8">
        <f t="shared" si="208"/>
        <v>218511</v>
      </c>
      <c r="AS40" s="8">
        <f t="shared" ref="AS40:AX40" si="209">SUM(AS38:AS39)</f>
        <v>218265</v>
      </c>
      <c r="AT40" s="8">
        <f t="shared" si="209"/>
        <v>218618</v>
      </c>
      <c r="AU40" s="8">
        <f t="shared" si="209"/>
        <v>218215</v>
      </c>
      <c r="AV40" s="8">
        <f t="shared" si="209"/>
        <v>218618</v>
      </c>
      <c r="AW40" s="8">
        <f t="shared" si="209"/>
        <v>219246</v>
      </c>
      <c r="AX40" s="8">
        <f t="shared" si="209"/>
        <v>220454</v>
      </c>
      <c r="AY40" s="77">
        <f t="shared" ref="AY40:BJ40" si="210">SUM(AY38:AY39)</f>
        <v>219254</v>
      </c>
      <c r="AZ40" s="8">
        <f t="shared" si="210"/>
        <v>219406</v>
      </c>
      <c r="BA40" s="8">
        <f t="shared" si="210"/>
        <v>219963</v>
      </c>
      <c r="BB40" s="8">
        <f t="shared" si="210"/>
        <v>220692</v>
      </c>
      <c r="BC40" s="8">
        <f t="shared" si="210"/>
        <v>220660</v>
      </c>
      <c r="BD40" s="8">
        <f t="shared" si="210"/>
        <v>221358</v>
      </c>
      <c r="BE40" s="8">
        <f t="shared" si="210"/>
        <v>221115</v>
      </c>
      <c r="BF40" s="8">
        <f t="shared" si="210"/>
        <v>221405</v>
      </c>
      <c r="BG40" s="8">
        <f t="shared" si="210"/>
        <v>221777</v>
      </c>
      <c r="BH40" s="8">
        <f t="shared" si="210"/>
        <v>221964</v>
      </c>
      <c r="BI40" s="8">
        <f t="shared" si="210"/>
        <v>222584</v>
      </c>
      <c r="BJ40" s="9">
        <f t="shared" si="210"/>
        <v>223985</v>
      </c>
      <c r="BK40" s="8">
        <f t="shared" ref="BK40:BP40" si="211">SUM(BK38:BK39)</f>
        <v>222776</v>
      </c>
      <c r="BL40" s="8">
        <f t="shared" si="211"/>
        <v>222680</v>
      </c>
      <c r="BM40" s="8">
        <f t="shared" si="211"/>
        <v>223422</v>
      </c>
      <c r="BN40" s="8">
        <f t="shared" si="211"/>
        <v>223369</v>
      </c>
      <c r="BO40" s="8">
        <f t="shared" si="211"/>
        <v>224044</v>
      </c>
      <c r="BP40" s="8">
        <f t="shared" si="211"/>
        <v>225804</v>
      </c>
      <c r="BQ40" s="8">
        <f t="shared" ref="BQ40:BV40" si="212">SUM(BQ38:BQ39)</f>
        <v>223977</v>
      </c>
      <c r="BR40" s="8">
        <f t="shared" si="212"/>
        <v>224536</v>
      </c>
      <c r="BS40" s="8">
        <f t="shared" si="212"/>
        <v>224821</v>
      </c>
      <c r="BT40" s="8">
        <f t="shared" si="212"/>
        <v>225126</v>
      </c>
      <c r="BU40" s="8">
        <f t="shared" si="212"/>
        <v>225303</v>
      </c>
      <c r="BV40" s="9">
        <f t="shared" si="212"/>
        <v>225446</v>
      </c>
      <c r="BW40" s="77">
        <f t="shared" ref="BW40:CB40" si="213">SUM(BW38:BW39)</f>
        <v>224997</v>
      </c>
      <c r="BX40" s="8">
        <f t="shared" si="213"/>
        <v>225176</v>
      </c>
      <c r="BY40" s="8">
        <f t="shared" si="213"/>
        <v>225442</v>
      </c>
      <c r="BZ40" s="8">
        <f t="shared" si="213"/>
        <v>225649</v>
      </c>
      <c r="CA40" s="8">
        <f t="shared" si="213"/>
        <v>225949</v>
      </c>
      <c r="CB40" s="8">
        <f t="shared" si="213"/>
        <v>226239</v>
      </c>
      <c r="CC40" s="8">
        <f t="shared" ref="CC40:DK40" si="214">SUM(CC38:CC39)</f>
        <v>226505</v>
      </c>
      <c r="CD40" s="8">
        <f t="shared" si="214"/>
        <v>226690</v>
      </c>
      <c r="CE40" s="8">
        <f t="shared" si="214"/>
        <v>226735</v>
      </c>
      <c r="CF40" s="8">
        <f t="shared" si="214"/>
        <v>226497</v>
      </c>
      <c r="CG40" s="8">
        <f t="shared" si="214"/>
        <v>227230</v>
      </c>
      <c r="CH40" s="107">
        <f t="shared" si="214"/>
        <v>227542</v>
      </c>
      <c r="CI40" s="106">
        <f t="shared" si="214"/>
        <v>227297</v>
      </c>
      <c r="CJ40" s="94">
        <f t="shared" si="214"/>
        <v>227580</v>
      </c>
      <c r="CK40" s="94">
        <f t="shared" si="214"/>
        <v>227728</v>
      </c>
      <c r="CL40" s="94">
        <f t="shared" si="214"/>
        <v>227653</v>
      </c>
      <c r="CM40" s="94">
        <f t="shared" si="214"/>
        <v>227717</v>
      </c>
      <c r="CN40" s="94">
        <f t="shared" si="214"/>
        <v>227803</v>
      </c>
      <c r="CO40" s="94">
        <f t="shared" si="214"/>
        <v>227964</v>
      </c>
      <c r="CP40" s="94">
        <f t="shared" si="214"/>
        <v>228140</v>
      </c>
      <c r="CQ40" s="94">
        <f t="shared" si="214"/>
        <v>228174</v>
      </c>
      <c r="CR40" s="94">
        <f t="shared" si="214"/>
        <v>227852</v>
      </c>
      <c r="CS40" s="94">
        <f t="shared" si="214"/>
        <v>227759</v>
      </c>
      <c r="CT40" s="96">
        <f t="shared" si="214"/>
        <v>227701</v>
      </c>
      <c r="CU40" s="94">
        <f t="shared" si="214"/>
        <v>227803</v>
      </c>
      <c r="CV40" s="94">
        <f t="shared" si="214"/>
        <v>227873</v>
      </c>
      <c r="CW40" s="94">
        <f t="shared" si="214"/>
        <v>228234</v>
      </c>
      <c r="CX40" s="94">
        <f t="shared" si="214"/>
        <v>228320</v>
      </c>
      <c r="CY40" s="94">
        <f t="shared" si="214"/>
        <v>228702</v>
      </c>
      <c r="CZ40" s="94">
        <f t="shared" si="214"/>
        <v>228858</v>
      </c>
      <c r="DA40" s="94">
        <f t="shared" si="214"/>
        <v>228948</v>
      </c>
      <c r="DB40" s="94">
        <f t="shared" si="214"/>
        <v>229146</v>
      </c>
      <c r="DC40" s="94">
        <f t="shared" si="214"/>
        <v>229245</v>
      </c>
      <c r="DD40" s="94">
        <f t="shared" si="214"/>
        <v>229214</v>
      </c>
      <c r="DE40" s="94">
        <f t="shared" si="214"/>
        <v>229413</v>
      </c>
      <c r="DF40" s="96">
        <f t="shared" si="214"/>
        <v>229558</v>
      </c>
      <c r="DG40" s="94">
        <f t="shared" si="214"/>
        <v>229680</v>
      </c>
      <c r="DH40" s="94">
        <f t="shared" si="214"/>
        <v>229947</v>
      </c>
      <c r="DI40" s="94">
        <f t="shared" si="214"/>
        <v>230419</v>
      </c>
      <c r="DJ40" s="94">
        <f t="shared" si="214"/>
        <v>230639</v>
      </c>
      <c r="DK40" s="94">
        <f t="shared" si="214"/>
        <v>230909</v>
      </c>
      <c r="DL40" s="94">
        <f t="shared" ref="DL40:DR40" si="215">SUM(DL38:DL39)</f>
        <v>231065</v>
      </c>
      <c r="DM40" s="94">
        <f t="shared" si="215"/>
        <v>231270</v>
      </c>
      <c r="DN40" s="94">
        <f t="shared" si="215"/>
        <v>231546</v>
      </c>
      <c r="DO40" s="94">
        <f t="shared" si="215"/>
        <v>231614</v>
      </c>
      <c r="DP40" s="94">
        <f t="shared" si="215"/>
        <v>231363</v>
      </c>
      <c r="DQ40" s="94">
        <f t="shared" si="215"/>
        <v>231372</v>
      </c>
      <c r="DR40" s="94">
        <f t="shared" si="215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16">SUM(DV38:DV39)</f>
        <v>232521</v>
      </c>
      <c r="DW40" s="358">
        <f t="shared" si="216"/>
        <v>232591</v>
      </c>
      <c r="DX40" s="358">
        <f t="shared" si="216"/>
        <v>232822</v>
      </c>
      <c r="DY40" s="358">
        <f t="shared" si="216"/>
        <v>232954</v>
      </c>
      <c r="DZ40" s="358">
        <f t="shared" si="216"/>
        <v>233222</v>
      </c>
      <c r="EA40" s="358">
        <f t="shared" si="216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17">SUM(EE38:EE39)</f>
        <v>234935</v>
      </c>
      <c r="EF40" s="358">
        <f t="shared" si="217"/>
        <v>234486</v>
      </c>
      <c r="EG40" s="358">
        <f t="shared" si="217"/>
        <v>234642</v>
      </c>
      <c r="EH40" s="358">
        <f t="shared" si="217"/>
        <v>235117</v>
      </c>
      <c r="EI40" s="358">
        <f t="shared" si="217"/>
        <v>235476</v>
      </c>
      <c r="EJ40" s="358">
        <f t="shared" si="217"/>
        <v>235173</v>
      </c>
      <c r="EK40" s="358">
        <f t="shared" si="217"/>
        <v>235939</v>
      </c>
      <c r="EL40" s="358">
        <f t="shared" si="217"/>
        <v>235752</v>
      </c>
      <c r="EM40" s="358">
        <f t="shared" si="217"/>
        <v>236030</v>
      </c>
      <c r="EN40" s="358">
        <f t="shared" si="217"/>
        <v>237124</v>
      </c>
      <c r="EO40" s="358">
        <f t="shared" si="217"/>
        <v>235966</v>
      </c>
      <c r="EP40" s="358">
        <f t="shared" si="217"/>
        <v>236879</v>
      </c>
      <c r="EQ40" s="358">
        <f t="shared" si="217"/>
        <v>236334</v>
      </c>
      <c r="ER40" s="358">
        <f t="shared" si="217"/>
        <v>236713</v>
      </c>
      <c r="ES40" s="358">
        <f t="shared" si="217"/>
        <v>237184</v>
      </c>
      <c r="ET40" s="358">
        <f t="shared" si="217"/>
        <v>237423</v>
      </c>
      <c r="EU40" s="358">
        <f t="shared" si="217"/>
        <v>237445</v>
      </c>
      <c r="EV40" s="358">
        <f t="shared" si="217"/>
        <v>238303</v>
      </c>
      <c r="EW40" s="358">
        <f t="shared" si="217"/>
        <v>238710</v>
      </c>
      <c r="EX40" s="358">
        <f t="shared" si="217"/>
        <v>239225</v>
      </c>
      <c r="EY40" s="358">
        <f t="shared" si="217"/>
        <v>239312</v>
      </c>
      <c r="EZ40" s="358">
        <f t="shared" si="217"/>
        <v>239289</v>
      </c>
      <c r="FA40" s="358">
        <f t="shared" si="217"/>
        <v>239581</v>
      </c>
      <c r="FB40" s="358">
        <f t="shared" si="217"/>
        <v>239827</v>
      </c>
      <c r="FC40" s="358">
        <f t="shared" si="217"/>
        <v>239984</v>
      </c>
      <c r="FD40" s="358">
        <f t="shared" si="217"/>
        <v>240276</v>
      </c>
      <c r="FE40" s="358">
        <f t="shared" si="217"/>
        <v>240684</v>
      </c>
      <c r="FF40" s="358">
        <f t="shared" si="217"/>
        <v>241011</v>
      </c>
      <c r="FG40" s="358">
        <f t="shared" si="217"/>
        <v>241373</v>
      </c>
      <c r="FH40" s="358">
        <f t="shared" si="217"/>
        <v>241841</v>
      </c>
      <c r="FI40" s="358">
        <f t="shared" ref="FI40:FK40" si="218">SUM(FI38:FI39)</f>
        <v>242851</v>
      </c>
      <c r="FJ40" s="358">
        <f t="shared" si="218"/>
        <v>243069</v>
      </c>
      <c r="FK40" s="358">
        <f t="shared" si="218"/>
        <v>243305</v>
      </c>
    </row>
    <row r="41" spans="1:170" x14ac:dyDescent="0.25">
      <c r="B41" s="3" t="s">
        <v>10</v>
      </c>
      <c r="C41" s="36">
        <f t="shared" ref="C41:Q41" si="219">SUM(C38)/C40</f>
        <v>0.98702432156151754</v>
      </c>
      <c r="D41" s="14">
        <f t="shared" si="219"/>
        <v>0.98060447463236533</v>
      </c>
      <c r="E41" s="14">
        <f t="shared" si="219"/>
        <v>0.97662145069132467</v>
      </c>
      <c r="F41" s="14">
        <f t="shared" si="219"/>
        <v>0.97042950571356446</v>
      </c>
      <c r="G41" s="14">
        <f t="shared" si="219"/>
        <v>0.96756844152570987</v>
      </c>
      <c r="H41" s="14">
        <f t="shared" si="219"/>
        <v>0.97046484309447889</v>
      </c>
      <c r="I41" s="14">
        <f t="shared" si="219"/>
        <v>0.96189053310567252</v>
      </c>
      <c r="J41" s="14">
        <f t="shared" si="219"/>
        <v>0.95701746778706376</v>
      </c>
      <c r="K41" s="36">
        <f t="shared" si="219"/>
        <v>0.95467960672834928</v>
      </c>
      <c r="L41" s="14">
        <f t="shared" si="219"/>
        <v>0.95102603741780212</v>
      </c>
      <c r="M41" s="14">
        <f t="shared" si="219"/>
        <v>0.94829430804024861</v>
      </c>
      <c r="N41" s="23">
        <f t="shared" si="219"/>
        <v>0.94477458599043218</v>
      </c>
      <c r="O41" s="36">
        <f t="shared" si="219"/>
        <v>0.93880479737264333</v>
      </c>
      <c r="P41" s="14">
        <f t="shared" si="219"/>
        <v>0.93730882532870274</v>
      </c>
      <c r="Q41" s="14">
        <f t="shared" si="219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20">SUM(U38)/U40</f>
        <v>0.91263886114118187</v>
      </c>
      <c r="V41" s="14">
        <f t="shared" si="220"/>
        <v>0.90454266421117246</v>
      </c>
      <c r="W41" s="14">
        <f t="shared" si="220"/>
        <v>0.89614052725647897</v>
      </c>
      <c r="X41" s="14">
        <f t="shared" si="220"/>
        <v>0.88760223988271703</v>
      </c>
      <c r="Y41" s="14">
        <f t="shared" si="220"/>
        <v>0.87947250003493682</v>
      </c>
      <c r="Z41" s="23">
        <f t="shared" si="220"/>
        <v>0.87149843758667234</v>
      </c>
      <c r="AA41" s="14">
        <f t="shared" ref="AA41:AF41" si="221">SUM(AA38)/AA40</f>
        <v>0.8631030107706128</v>
      </c>
      <c r="AB41" s="14">
        <f t="shared" si="221"/>
        <v>0.85770721733418454</v>
      </c>
      <c r="AC41" s="14">
        <f t="shared" si="221"/>
        <v>0.85389784201879237</v>
      </c>
      <c r="AD41" s="14">
        <f t="shared" si="221"/>
        <v>0.84823437211875341</v>
      </c>
      <c r="AE41" s="14">
        <f t="shared" si="221"/>
        <v>0.84103265262759186</v>
      </c>
      <c r="AF41" s="14">
        <f t="shared" si="221"/>
        <v>0.82988320653640812</v>
      </c>
      <c r="AG41" s="14">
        <f t="shared" ref="AG41:AL41" si="222">SUM(AG38)/AG40</f>
        <v>0.82564396001956564</v>
      </c>
      <c r="AH41" s="14">
        <f t="shared" si="222"/>
        <v>0.81885808984186947</v>
      </c>
      <c r="AI41" s="14">
        <f t="shared" si="222"/>
        <v>0.81016953854262508</v>
      </c>
      <c r="AJ41" s="14">
        <f t="shared" si="222"/>
        <v>0.80395473958622221</v>
      </c>
      <c r="AK41" s="14">
        <f t="shared" si="222"/>
        <v>0.79867922875075514</v>
      </c>
      <c r="AL41" s="14">
        <f t="shared" si="222"/>
        <v>0.79329645027477724</v>
      </c>
      <c r="AM41" s="78">
        <f t="shared" ref="AM41:AR41" si="223">SUM(AM38)/AM40</f>
        <v>0.78871971903137816</v>
      </c>
      <c r="AN41" s="14">
        <f t="shared" si="223"/>
        <v>0.78176512888593874</v>
      </c>
      <c r="AO41" s="14">
        <f t="shared" si="223"/>
        <v>0.77860207076734511</v>
      </c>
      <c r="AP41" s="14">
        <f t="shared" si="223"/>
        <v>0.77445459973361508</v>
      </c>
      <c r="AQ41" s="14">
        <f t="shared" si="223"/>
        <v>0.76957867938808744</v>
      </c>
      <c r="AR41" s="14">
        <f t="shared" si="223"/>
        <v>0.76388831683530811</v>
      </c>
      <c r="AS41" s="14">
        <f t="shared" ref="AS41:AX41" si="224">SUM(AS38)/AS40</f>
        <v>0.75762490550477635</v>
      </c>
      <c r="AT41" s="14">
        <f t="shared" si="224"/>
        <v>0.75057863487910415</v>
      </c>
      <c r="AU41" s="14">
        <f t="shared" si="224"/>
        <v>0.74398643539628351</v>
      </c>
      <c r="AV41" s="14">
        <f t="shared" si="224"/>
        <v>0.73733178420807066</v>
      </c>
      <c r="AW41" s="14">
        <f t="shared" si="224"/>
        <v>0.73074993386424381</v>
      </c>
      <c r="AX41" s="14">
        <f t="shared" si="224"/>
        <v>0.72599726019940669</v>
      </c>
      <c r="AY41" s="78">
        <f t="shared" ref="AY41:BJ41" si="225">SUM(AY38)/AY40</f>
        <v>0.7194304322840176</v>
      </c>
      <c r="AZ41" s="14">
        <f t="shared" si="225"/>
        <v>0.71526302835838584</v>
      </c>
      <c r="BA41" s="14">
        <f t="shared" si="225"/>
        <v>0.711628773930161</v>
      </c>
      <c r="BB41" s="14">
        <f t="shared" si="225"/>
        <v>0.70604281079513531</v>
      </c>
      <c r="BC41" s="14">
        <f t="shared" si="225"/>
        <v>0.70095169038339522</v>
      </c>
      <c r="BD41" s="14">
        <f t="shared" si="225"/>
        <v>0.69484274342919616</v>
      </c>
      <c r="BE41" s="14">
        <f t="shared" si="225"/>
        <v>0.68717183366121704</v>
      </c>
      <c r="BF41" s="14">
        <f t="shared" si="225"/>
        <v>0.68133059325670153</v>
      </c>
      <c r="BG41" s="14">
        <f t="shared" si="225"/>
        <v>0.67641820387145646</v>
      </c>
      <c r="BH41" s="14">
        <f t="shared" si="225"/>
        <v>0.67109080751833627</v>
      </c>
      <c r="BI41" s="14">
        <f t="shared" si="225"/>
        <v>0.66535779750566082</v>
      </c>
      <c r="BJ41" s="23">
        <f t="shared" si="225"/>
        <v>0.66106212469585013</v>
      </c>
      <c r="BK41" s="14">
        <f t="shared" ref="BK41:BP41" si="226">SUM(BK38)/BK40</f>
        <v>0.65528153840629155</v>
      </c>
      <c r="BL41" s="14">
        <f t="shared" si="226"/>
        <v>0.648037542662116</v>
      </c>
      <c r="BM41" s="14">
        <f t="shared" si="226"/>
        <v>0.64243897199022482</v>
      </c>
      <c r="BN41" s="14">
        <f t="shared" si="226"/>
        <v>0.6353164494625485</v>
      </c>
      <c r="BO41" s="14">
        <f t="shared" si="226"/>
        <v>0.62809091071396694</v>
      </c>
      <c r="BP41" s="14">
        <f t="shared" si="226"/>
        <v>0.62183575135958624</v>
      </c>
      <c r="BQ41" s="14">
        <f t="shared" ref="BQ41:BV41" si="227">SUM(BQ38)/BQ40</f>
        <v>0.6128977528942704</v>
      </c>
      <c r="BR41" s="14">
        <f t="shared" si="227"/>
        <v>0.60415701713756365</v>
      </c>
      <c r="BS41" s="14">
        <f t="shared" si="227"/>
        <v>0.59603417830184902</v>
      </c>
      <c r="BT41" s="14">
        <f t="shared" si="227"/>
        <v>0.5887103222195571</v>
      </c>
      <c r="BU41" s="14">
        <f t="shared" si="227"/>
        <v>0.58020532349768983</v>
      </c>
      <c r="BV41" s="23">
        <f t="shared" si="227"/>
        <v>0.57123657106358061</v>
      </c>
      <c r="BW41" s="78">
        <f t="shared" ref="BW41:CB41" si="228">SUM(BW38)/BW40</f>
        <v>0.56145193047018405</v>
      </c>
      <c r="BX41" s="14">
        <f t="shared" si="228"/>
        <v>0.55312733150957472</v>
      </c>
      <c r="BY41" s="14">
        <f t="shared" si="228"/>
        <v>0.54349677522378259</v>
      </c>
      <c r="BZ41" s="14">
        <f t="shared" si="228"/>
        <v>0.53345682896888535</v>
      </c>
      <c r="CA41" s="14">
        <f t="shared" si="228"/>
        <v>0.52372438028050583</v>
      </c>
      <c r="CB41" s="14">
        <f t="shared" si="228"/>
        <v>0.51544605483581518</v>
      </c>
      <c r="CC41" s="14">
        <f t="shared" ref="CC41:DK41" si="229">SUM(CC38)/CC40</f>
        <v>0.50551643451579431</v>
      </c>
      <c r="CD41" s="14">
        <f t="shared" si="229"/>
        <v>0.48689840751687324</v>
      </c>
      <c r="CE41" s="14">
        <f t="shared" si="229"/>
        <v>0.45991576068979206</v>
      </c>
      <c r="CF41" s="14">
        <f t="shared" si="229"/>
        <v>0.43226621103149271</v>
      </c>
      <c r="CG41" s="14">
        <f t="shared" si="229"/>
        <v>0.41191303965145448</v>
      </c>
      <c r="CH41" s="241">
        <f t="shared" si="229"/>
        <v>0.40291023195717712</v>
      </c>
      <c r="CI41" s="239">
        <f t="shared" si="229"/>
        <v>0.39796389745575173</v>
      </c>
      <c r="CJ41" s="240">
        <f t="shared" si="229"/>
        <v>0.39384392301608223</v>
      </c>
      <c r="CK41" s="240">
        <f t="shared" si="229"/>
        <v>0.39047460127871847</v>
      </c>
      <c r="CL41" s="240">
        <f t="shared" si="229"/>
        <v>0.3869134164715598</v>
      </c>
      <c r="CM41" s="240">
        <f t="shared" si="229"/>
        <v>0.38355063521827532</v>
      </c>
      <c r="CN41" s="240">
        <f t="shared" si="229"/>
        <v>0.37950773255839476</v>
      </c>
      <c r="CO41" s="240">
        <f t="shared" si="229"/>
        <v>0.3759497113579337</v>
      </c>
      <c r="CP41" s="240">
        <f t="shared" si="229"/>
        <v>0.37159638818269486</v>
      </c>
      <c r="CQ41" s="240">
        <f t="shared" si="229"/>
        <v>0.36633884666964683</v>
      </c>
      <c r="CR41" s="240">
        <f t="shared" si="229"/>
        <v>0.36141881572248652</v>
      </c>
      <c r="CS41" s="240">
        <f t="shared" si="229"/>
        <v>0.35687722548834516</v>
      </c>
      <c r="CT41" s="241">
        <f t="shared" si="229"/>
        <v>0.35338887400582342</v>
      </c>
      <c r="CU41" s="240">
        <f t="shared" si="229"/>
        <v>0.3503816894421935</v>
      </c>
      <c r="CV41" s="240">
        <f t="shared" si="229"/>
        <v>0.34743914373357088</v>
      </c>
      <c r="CW41" s="240">
        <f t="shared" si="229"/>
        <v>0.34328802895274146</v>
      </c>
      <c r="CX41" s="240">
        <f t="shared" si="229"/>
        <v>0.33957603363700067</v>
      </c>
      <c r="CY41" s="240">
        <f t="shared" si="229"/>
        <v>0.33515666675411671</v>
      </c>
      <c r="CZ41" s="240">
        <f t="shared" si="229"/>
        <v>0.3310786601298622</v>
      </c>
      <c r="DA41" s="240">
        <f t="shared" si="229"/>
        <v>0.32679909848524558</v>
      </c>
      <c r="DB41" s="240">
        <f t="shared" si="229"/>
        <v>0.32178174613565153</v>
      </c>
      <c r="DC41" s="240">
        <f t="shared" si="229"/>
        <v>0.31762088595171106</v>
      </c>
      <c r="DD41" s="240">
        <f t="shared" si="229"/>
        <v>0.31339708743794009</v>
      </c>
      <c r="DE41" s="240">
        <f t="shared" si="229"/>
        <v>0.30924141177701353</v>
      </c>
      <c r="DF41" s="241">
        <f t="shared" si="229"/>
        <v>0.30573972590804938</v>
      </c>
      <c r="DG41" s="240">
        <f t="shared" si="229"/>
        <v>0.30286920933472655</v>
      </c>
      <c r="DH41" s="240">
        <f t="shared" si="229"/>
        <v>0.30017786707371696</v>
      </c>
      <c r="DI41" s="240">
        <f t="shared" si="229"/>
        <v>0.29726715244836582</v>
      </c>
      <c r="DJ41" s="240">
        <f t="shared" si="229"/>
        <v>0.29391820117152778</v>
      </c>
      <c r="DK41" s="240">
        <f t="shared" si="229"/>
        <v>0.2913398784802671</v>
      </c>
      <c r="DL41" s="240">
        <f t="shared" ref="DL41:DR41" si="230">SUM(DL38)/DL40</f>
        <v>0.28903555276653753</v>
      </c>
      <c r="DM41" s="240">
        <f t="shared" si="230"/>
        <v>0.28727893803779131</v>
      </c>
      <c r="DN41" s="240">
        <f t="shared" si="230"/>
        <v>0.28630596080260512</v>
      </c>
      <c r="DO41" s="240">
        <f t="shared" si="230"/>
        <v>0.28629098413740101</v>
      </c>
      <c r="DP41" s="240">
        <f t="shared" si="230"/>
        <v>0.28012690015257408</v>
      </c>
      <c r="DQ41" s="240">
        <f t="shared" si="230"/>
        <v>0.27669726673927703</v>
      </c>
      <c r="DR41" s="240">
        <f t="shared" si="230"/>
        <v>0.27440920398009949</v>
      </c>
      <c r="DS41" s="240">
        <f t="shared" ref="DS41:FH41" si="231">SUM(DS38)/DS40</f>
        <v>0.2732385233854932</v>
      </c>
      <c r="DT41" s="240">
        <f t="shared" si="231"/>
        <v>0.27056011342318431</v>
      </c>
      <c r="DU41" s="240">
        <f t="shared" si="231"/>
        <v>0.26779630355473816</v>
      </c>
      <c r="DV41" s="356">
        <f t="shared" si="231"/>
        <v>0.26557171180237482</v>
      </c>
      <c r="DW41" s="356">
        <f t="shared" si="231"/>
        <v>0.25804953760033705</v>
      </c>
      <c r="DX41" s="356">
        <f t="shared" si="231"/>
        <v>0.22821726469148104</v>
      </c>
      <c r="DY41" s="356">
        <f t="shared" si="231"/>
        <v>0.21688831271409806</v>
      </c>
      <c r="DZ41" s="356">
        <f t="shared" si="231"/>
        <v>0.21476104312629168</v>
      </c>
      <c r="EA41" s="356">
        <f t="shared" si="231"/>
        <v>0.21272784156412994</v>
      </c>
      <c r="EB41" s="356">
        <f t="shared" si="231"/>
        <v>0.21067083618917065</v>
      </c>
      <c r="EC41" s="356">
        <f t="shared" si="231"/>
        <v>0.20890754143291507</v>
      </c>
      <c r="ED41" s="356">
        <f t="shared" si="231"/>
        <v>0.20740169952267815</v>
      </c>
      <c r="EE41" s="356">
        <f t="shared" si="231"/>
        <v>0.2056526273224509</v>
      </c>
      <c r="EF41" s="356">
        <f t="shared" si="231"/>
        <v>0.2035985090794333</v>
      </c>
      <c r="EG41" s="356">
        <f t="shared" si="231"/>
        <v>0.20209084477629752</v>
      </c>
      <c r="EH41" s="356">
        <f t="shared" si="231"/>
        <v>0.20039384646792874</v>
      </c>
      <c r="EI41" s="356">
        <f t="shared" si="231"/>
        <v>0.19895870492109599</v>
      </c>
      <c r="EJ41" s="356">
        <f t="shared" si="231"/>
        <v>0.19712296904831761</v>
      </c>
      <c r="EK41" s="356">
        <f t="shared" si="231"/>
        <v>0.19583875493241898</v>
      </c>
      <c r="EL41" s="356">
        <f t="shared" si="231"/>
        <v>0.1944034409040008</v>
      </c>
      <c r="EM41" s="356">
        <f t="shared" si="231"/>
        <v>0.19271279074693895</v>
      </c>
      <c r="EN41" s="356">
        <f t="shared" si="231"/>
        <v>0.19166343347784282</v>
      </c>
      <c r="EO41" s="356">
        <f t="shared" si="231"/>
        <v>0.1898536229795818</v>
      </c>
      <c r="EP41" s="356">
        <f t="shared" si="231"/>
        <v>0.18924429772162157</v>
      </c>
      <c r="EQ41" s="356">
        <f t="shared" si="231"/>
        <v>0.18808973740553622</v>
      </c>
      <c r="ER41" s="356">
        <f t="shared" si="231"/>
        <v>0.18658037370148661</v>
      </c>
      <c r="ES41" s="356">
        <f t="shared" si="231"/>
        <v>0.18524436724230978</v>
      </c>
      <c r="ET41" s="356">
        <f t="shared" si="231"/>
        <v>0.18404282651638637</v>
      </c>
      <c r="EU41" s="356">
        <f t="shared" si="231"/>
        <v>0.18288024595169408</v>
      </c>
      <c r="EV41" s="356">
        <f t="shared" si="231"/>
        <v>0.18076986021997205</v>
      </c>
      <c r="EW41" s="356">
        <f t="shared" si="231"/>
        <v>0.17898705542289808</v>
      </c>
      <c r="EX41" s="356">
        <f t="shared" si="231"/>
        <v>0.17690040756609887</v>
      </c>
      <c r="EY41" s="282">
        <f t="shared" si="231"/>
        <v>0.17506852978538476</v>
      </c>
      <c r="EZ41" s="282">
        <f t="shared" si="231"/>
        <v>0.17400716288671858</v>
      </c>
      <c r="FA41" s="282">
        <f t="shared" si="231"/>
        <v>0.17246776664259686</v>
      </c>
      <c r="FB41" s="282">
        <f t="shared" si="231"/>
        <v>0.17128596863572493</v>
      </c>
      <c r="FC41" s="282">
        <f t="shared" si="231"/>
        <v>0.16924461630775384</v>
      </c>
      <c r="FD41" s="282">
        <f t="shared" si="231"/>
        <v>0.16873928315770198</v>
      </c>
      <c r="FE41" s="282">
        <f t="shared" si="231"/>
        <v>0.16716940054178922</v>
      </c>
      <c r="FF41" s="282">
        <f t="shared" si="231"/>
        <v>0.16578496417175981</v>
      </c>
      <c r="FG41" s="282">
        <f t="shared" si="231"/>
        <v>0.16482373753485269</v>
      </c>
      <c r="FH41" s="282">
        <f t="shared" si="231"/>
        <v>0.16400858415239766</v>
      </c>
      <c r="FI41" s="282">
        <f t="shared" ref="FI41:FK41" si="232">SUM(FI38)/FI40</f>
        <v>0.16242057887346562</v>
      </c>
      <c r="FJ41" s="282">
        <f t="shared" si="232"/>
        <v>0.16096252504432898</v>
      </c>
      <c r="FK41" s="282">
        <f t="shared" si="232"/>
        <v>0.15933088099299234</v>
      </c>
    </row>
    <row r="42" spans="1:170" ht="13.8" thickBot="1" x14ac:dyDescent="0.3">
      <c r="B42" s="4" t="s">
        <v>11</v>
      </c>
      <c r="C42" s="37">
        <f t="shared" ref="C42:Q42" si="233">SUM(C39/C40)</f>
        <v>1.2975678438482458E-2</v>
      </c>
      <c r="D42" s="15">
        <f t="shared" si="233"/>
        <v>1.939552536763468E-2</v>
      </c>
      <c r="E42" s="15">
        <f t="shared" si="233"/>
        <v>2.3378549308675362E-2</v>
      </c>
      <c r="F42" s="15">
        <f t="shared" si="233"/>
        <v>2.9570494286435583E-2</v>
      </c>
      <c r="G42" s="15">
        <f t="shared" si="233"/>
        <v>3.2431558474290141E-2</v>
      </c>
      <c r="H42" s="15">
        <f t="shared" si="233"/>
        <v>2.9535156905521061E-2</v>
      </c>
      <c r="I42" s="15">
        <f t="shared" si="233"/>
        <v>3.8109466894327454E-2</v>
      </c>
      <c r="J42" s="15">
        <f t="shared" si="233"/>
        <v>4.2982532212936297E-2</v>
      </c>
      <c r="K42" s="37">
        <f t="shared" si="233"/>
        <v>4.5320393271650765E-2</v>
      </c>
      <c r="L42" s="15">
        <f t="shared" si="233"/>
        <v>4.8973962582197925E-2</v>
      </c>
      <c r="M42" s="15">
        <f t="shared" si="233"/>
        <v>5.170569195975136E-2</v>
      </c>
      <c r="N42" s="24">
        <f t="shared" si="233"/>
        <v>5.5225414009567819E-2</v>
      </c>
      <c r="O42" s="37">
        <f t="shared" si="233"/>
        <v>6.1195202627356692E-2</v>
      </c>
      <c r="P42" s="15">
        <f t="shared" si="233"/>
        <v>6.2691174671297215E-2</v>
      </c>
      <c r="Q42" s="15">
        <f t="shared" si="233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34">SUM(U39/U40)</f>
        <v>8.7361138858818119E-2</v>
      </c>
      <c r="V42" s="15">
        <f t="shared" si="234"/>
        <v>9.5457335788827508E-2</v>
      </c>
      <c r="W42" s="15">
        <f t="shared" si="234"/>
        <v>0.103859472743521</v>
      </c>
      <c r="X42" s="15">
        <f t="shared" si="234"/>
        <v>0.112397760117283</v>
      </c>
      <c r="Y42" s="15">
        <f t="shared" si="234"/>
        <v>0.12052749996506314</v>
      </c>
      <c r="Z42" s="24">
        <f t="shared" si="234"/>
        <v>0.12850156241332766</v>
      </c>
      <c r="AA42" s="15">
        <f t="shared" ref="AA42:AF42" si="235">SUM(AA39/AA40)</f>
        <v>0.1368969892293872</v>
      </c>
      <c r="AB42" s="15">
        <f t="shared" si="235"/>
        <v>0.14229278266581549</v>
      </c>
      <c r="AC42" s="15">
        <f t="shared" si="235"/>
        <v>0.14610215798120765</v>
      </c>
      <c r="AD42" s="15">
        <f t="shared" si="235"/>
        <v>0.15176562788124653</v>
      </c>
      <c r="AE42" s="15">
        <f t="shared" si="235"/>
        <v>0.15896734737240809</v>
      </c>
      <c r="AF42" s="15">
        <f t="shared" si="235"/>
        <v>0.17011679346359182</v>
      </c>
      <c r="AG42" s="15">
        <f t="shared" ref="AG42:AL42" si="236">SUM(AG39/AG40)</f>
        <v>0.17435603998043431</v>
      </c>
      <c r="AH42" s="15">
        <f t="shared" si="236"/>
        <v>0.18114191015813058</v>
      </c>
      <c r="AI42" s="15">
        <f t="shared" si="236"/>
        <v>0.18983046145737495</v>
      </c>
      <c r="AJ42" s="15">
        <f t="shared" si="236"/>
        <v>0.19604526041377779</v>
      </c>
      <c r="AK42" s="15">
        <f t="shared" si="236"/>
        <v>0.20132077124924486</v>
      </c>
      <c r="AL42" s="15">
        <f t="shared" si="236"/>
        <v>0.20670354972522276</v>
      </c>
      <c r="AM42" s="79">
        <f t="shared" ref="AM42:AR42" si="237">SUM(AM39/AM40)</f>
        <v>0.21128028096862178</v>
      </c>
      <c r="AN42" s="15">
        <f t="shared" si="237"/>
        <v>0.21823487111406129</v>
      </c>
      <c r="AO42" s="15">
        <f t="shared" si="237"/>
        <v>0.22139792923265492</v>
      </c>
      <c r="AP42" s="15">
        <f t="shared" si="237"/>
        <v>0.22554540026638498</v>
      </c>
      <c r="AQ42" s="15">
        <f t="shared" si="237"/>
        <v>0.23042132061191256</v>
      </c>
      <c r="AR42" s="15">
        <f t="shared" si="237"/>
        <v>0.23611168316469194</v>
      </c>
      <c r="AS42" s="15">
        <f t="shared" ref="AS42:BD42" si="238">SUM(AS39/AS40)</f>
        <v>0.24237509449522371</v>
      </c>
      <c r="AT42" s="15">
        <f t="shared" si="238"/>
        <v>0.2494213651208958</v>
      </c>
      <c r="AU42" s="15">
        <f t="shared" si="238"/>
        <v>0.25601356460371649</v>
      </c>
      <c r="AV42" s="15">
        <f t="shared" si="238"/>
        <v>0.26266821579192928</v>
      </c>
      <c r="AW42" s="15">
        <f t="shared" si="238"/>
        <v>0.26925006613575619</v>
      </c>
      <c r="AX42" s="15">
        <f t="shared" si="238"/>
        <v>0.27400273980059331</v>
      </c>
      <c r="AY42" s="79">
        <f t="shared" si="238"/>
        <v>0.2805695677159824</v>
      </c>
      <c r="AZ42" s="15">
        <f t="shared" si="238"/>
        <v>0.28473697164161416</v>
      </c>
      <c r="BA42" s="15">
        <f t="shared" si="238"/>
        <v>0.288371226069839</v>
      </c>
      <c r="BB42" s="15">
        <f t="shared" si="238"/>
        <v>0.29395718920486469</v>
      </c>
      <c r="BC42" s="15">
        <f t="shared" si="238"/>
        <v>0.29904830961660472</v>
      </c>
      <c r="BD42" s="15">
        <f t="shared" si="238"/>
        <v>0.30515725657080384</v>
      </c>
      <c r="BE42" s="15">
        <f t="shared" ref="BE42:BJ42" si="239">SUM(BE39/BE40)</f>
        <v>0.31282816633878296</v>
      </c>
      <c r="BF42" s="15">
        <f t="shared" si="239"/>
        <v>0.31866940674329847</v>
      </c>
      <c r="BG42" s="15">
        <f t="shared" si="239"/>
        <v>0.32358179612854354</v>
      </c>
      <c r="BH42" s="15">
        <f t="shared" si="239"/>
        <v>0.32890919248166367</v>
      </c>
      <c r="BI42" s="15">
        <f t="shared" si="239"/>
        <v>0.33464220249433924</v>
      </c>
      <c r="BJ42" s="24">
        <f t="shared" si="239"/>
        <v>0.33893787530414982</v>
      </c>
      <c r="BK42" s="15">
        <f t="shared" ref="BK42:BP42" si="240">SUM(BK39/BK40)</f>
        <v>0.3447184615937085</v>
      </c>
      <c r="BL42" s="15">
        <f t="shared" si="240"/>
        <v>0.35196245733788395</v>
      </c>
      <c r="BM42" s="15">
        <f t="shared" si="240"/>
        <v>0.35756102800977524</v>
      </c>
      <c r="BN42" s="15">
        <f t="shared" si="240"/>
        <v>0.3646835505374515</v>
      </c>
      <c r="BO42" s="15">
        <f t="shared" si="240"/>
        <v>0.37190908928603311</v>
      </c>
      <c r="BP42" s="15">
        <f t="shared" si="240"/>
        <v>0.37816424864041381</v>
      </c>
      <c r="BQ42" s="15">
        <f t="shared" ref="BQ42:BV42" si="241">SUM(BQ39/BQ40)</f>
        <v>0.3871022471057296</v>
      </c>
      <c r="BR42" s="15">
        <f t="shared" si="241"/>
        <v>0.3958429828624363</v>
      </c>
      <c r="BS42" s="15">
        <f t="shared" si="241"/>
        <v>0.40396582169815098</v>
      </c>
      <c r="BT42" s="15">
        <f t="shared" si="241"/>
        <v>0.41128967778044295</v>
      </c>
      <c r="BU42" s="15">
        <f t="shared" si="241"/>
        <v>0.41979467650231023</v>
      </c>
      <c r="BV42" s="24">
        <f t="shared" si="241"/>
        <v>0.42876342893641939</v>
      </c>
      <c r="BW42" s="79">
        <f t="shared" ref="BW42:CB42" si="242">SUM(BW39/BW40)</f>
        <v>0.43854806952981595</v>
      </c>
      <c r="BX42" s="15">
        <f t="shared" si="242"/>
        <v>0.44687266849042528</v>
      </c>
      <c r="BY42" s="15">
        <f t="shared" si="242"/>
        <v>0.45650322477621741</v>
      </c>
      <c r="BZ42" s="15">
        <f t="shared" si="242"/>
        <v>0.4665431710311147</v>
      </c>
      <c r="CA42" s="15">
        <f t="shared" si="242"/>
        <v>0.47627561971949423</v>
      </c>
      <c r="CB42" s="15">
        <f t="shared" si="242"/>
        <v>0.48455394516418476</v>
      </c>
      <c r="CC42" s="15">
        <f t="shared" ref="CC42:DK42" si="243">SUM(CC39/CC40)</f>
        <v>0.49448356548420563</v>
      </c>
      <c r="CD42" s="15">
        <f t="shared" si="243"/>
        <v>0.5131015924831267</v>
      </c>
      <c r="CE42" s="15">
        <f t="shared" si="243"/>
        <v>0.54008423931020799</v>
      </c>
      <c r="CF42" s="15">
        <f t="shared" si="243"/>
        <v>0.56773378896850735</v>
      </c>
      <c r="CG42" s="15">
        <f t="shared" si="243"/>
        <v>0.58808696034854557</v>
      </c>
      <c r="CH42" s="246">
        <f t="shared" si="243"/>
        <v>0.59708976804282288</v>
      </c>
      <c r="CI42" s="244">
        <f t="shared" si="243"/>
        <v>0.60203610254424822</v>
      </c>
      <c r="CJ42" s="245">
        <f t="shared" si="243"/>
        <v>0.60615607698391771</v>
      </c>
      <c r="CK42" s="245">
        <f t="shared" si="243"/>
        <v>0.60952539872128153</v>
      </c>
      <c r="CL42" s="245">
        <f t="shared" si="243"/>
        <v>0.61308658352844025</v>
      </c>
      <c r="CM42" s="245">
        <f t="shared" si="243"/>
        <v>0.61644936478172463</v>
      </c>
      <c r="CN42" s="245">
        <f t="shared" si="243"/>
        <v>0.62049226744160524</v>
      </c>
      <c r="CO42" s="245">
        <f t="shared" si="243"/>
        <v>0.62405028864206624</v>
      </c>
      <c r="CP42" s="245">
        <f t="shared" si="243"/>
        <v>0.6284036118173052</v>
      </c>
      <c r="CQ42" s="245">
        <f t="shared" si="243"/>
        <v>0.63366115333035311</v>
      </c>
      <c r="CR42" s="245">
        <f t="shared" si="243"/>
        <v>0.63858118427751343</v>
      </c>
      <c r="CS42" s="245">
        <f t="shared" si="243"/>
        <v>0.64312277451165489</v>
      </c>
      <c r="CT42" s="246">
        <f t="shared" si="243"/>
        <v>0.64661112599417658</v>
      </c>
      <c r="CU42" s="285">
        <f t="shared" si="243"/>
        <v>0.6496183105578065</v>
      </c>
      <c r="CV42" s="245">
        <f t="shared" si="243"/>
        <v>0.65256085626642912</v>
      </c>
      <c r="CW42" s="245">
        <f t="shared" si="243"/>
        <v>0.65671197104725854</v>
      </c>
      <c r="CX42" s="245">
        <f t="shared" si="243"/>
        <v>0.66042396636299927</v>
      </c>
      <c r="CY42" s="245">
        <f t="shared" si="243"/>
        <v>0.66484333324588329</v>
      </c>
      <c r="CZ42" s="245">
        <f t="shared" si="243"/>
        <v>0.6689213398701378</v>
      </c>
      <c r="DA42" s="245">
        <f t="shared" si="243"/>
        <v>0.67320090151475442</v>
      </c>
      <c r="DB42" s="245">
        <f t="shared" si="243"/>
        <v>0.67821825386434853</v>
      </c>
      <c r="DC42" s="245">
        <f t="shared" si="243"/>
        <v>0.68237911404828899</v>
      </c>
      <c r="DD42" s="245">
        <f t="shared" si="243"/>
        <v>0.68660291256205996</v>
      </c>
      <c r="DE42" s="245">
        <f t="shared" si="243"/>
        <v>0.69075858822298652</v>
      </c>
      <c r="DF42" s="246">
        <f t="shared" si="243"/>
        <v>0.69426027409195057</v>
      </c>
      <c r="DG42" s="245">
        <f t="shared" si="243"/>
        <v>0.69713079066527339</v>
      </c>
      <c r="DH42" s="245">
        <f t="shared" si="243"/>
        <v>0.69982213292628304</v>
      </c>
      <c r="DI42" s="245">
        <f t="shared" si="243"/>
        <v>0.70273284755163423</v>
      </c>
      <c r="DJ42" s="245">
        <f t="shared" si="243"/>
        <v>0.70608179882847222</v>
      </c>
      <c r="DK42" s="245">
        <f t="shared" si="243"/>
        <v>0.7086601215197329</v>
      </c>
      <c r="DL42" s="245">
        <f t="shared" ref="DL42:DR42" si="244">SUM(DL39/DL40)</f>
        <v>0.71096444723346242</v>
      </c>
      <c r="DM42" s="245">
        <f t="shared" si="244"/>
        <v>0.71272106196220864</v>
      </c>
      <c r="DN42" s="245">
        <f t="shared" si="244"/>
        <v>0.71369403919739494</v>
      </c>
      <c r="DO42" s="245">
        <f t="shared" si="244"/>
        <v>0.71370901586259894</v>
      </c>
      <c r="DP42" s="245">
        <f t="shared" si="244"/>
        <v>0.71987309984742587</v>
      </c>
      <c r="DQ42" s="245">
        <f t="shared" si="244"/>
        <v>0.72330273326072303</v>
      </c>
      <c r="DR42" s="245">
        <f t="shared" si="244"/>
        <v>0.72559079601990051</v>
      </c>
      <c r="DS42" s="245">
        <f t="shared" ref="DS42:FH42" si="245">SUM(DS39/DS40)</f>
        <v>0.72676147661450674</v>
      </c>
      <c r="DT42" s="245">
        <f t="shared" si="245"/>
        <v>0.72943988657681569</v>
      </c>
      <c r="DU42" s="245">
        <f t="shared" si="245"/>
        <v>0.73220369644526184</v>
      </c>
      <c r="DV42" s="357">
        <f t="shared" si="245"/>
        <v>0.73442828819762518</v>
      </c>
      <c r="DW42" s="357">
        <f t="shared" si="245"/>
        <v>0.74195046239966289</v>
      </c>
      <c r="DX42" s="357">
        <f t="shared" si="245"/>
        <v>0.77178273530851893</v>
      </c>
      <c r="DY42" s="357">
        <f t="shared" si="245"/>
        <v>0.78311168728590197</v>
      </c>
      <c r="DZ42" s="357">
        <f t="shared" si="245"/>
        <v>0.78523895687370826</v>
      </c>
      <c r="EA42" s="357">
        <f t="shared" si="245"/>
        <v>0.78727215843587006</v>
      </c>
      <c r="EB42" s="357">
        <f t="shared" si="245"/>
        <v>0.78932916381082929</v>
      </c>
      <c r="EC42" s="357">
        <f t="shared" si="245"/>
        <v>0.79109245856708488</v>
      </c>
      <c r="ED42" s="357">
        <f t="shared" si="245"/>
        <v>0.79259830047732183</v>
      </c>
      <c r="EE42" s="357">
        <f t="shared" si="245"/>
        <v>0.79434737267754907</v>
      </c>
      <c r="EF42" s="357">
        <f t="shared" si="245"/>
        <v>0.79640149092056667</v>
      </c>
      <c r="EG42" s="357">
        <f t="shared" si="245"/>
        <v>0.79790915522370254</v>
      </c>
      <c r="EH42" s="357">
        <f t="shared" si="245"/>
        <v>0.79960615353207132</v>
      </c>
      <c r="EI42" s="357">
        <f t="shared" si="245"/>
        <v>0.80104129507890398</v>
      </c>
      <c r="EJ42" s="357">
        <f t="shared" si="245"/>
        <v>0.80287703095168239</v>
      </c>
      <c r="EK42" s="357">
        <f t="shared" si="245"/>
        <v>0.80416124506758102</v>
      </c>
      <c r="EL42" s="357">
        <f t="shared" si="245"/>
        <v>0.80559655909599914</v>
      </c>
      <c r="EM42" s="357">
        <f t="shared" si="245"/>
        <v>0.80728720925306108</v>
      </c>
      <c r="EN42" s="357">
        <f t="shared" si="245"/>
        <v>0.80833656652215713</v>
      </c>
      <c r="EO42" s="357">
        <f t="shared" si="245"/>
        <v>0.81014637702041825</v>
      </c>
      <c r="EP42" s="357">
        <f t="shared" si="245"/>
        <v>0.81075570227837845</v>
      </c>
      <c r="EQ42" s="357">
        <f t="shared" si="245"/>
        <v>0.81191026259446375</v>
      </c>
      <c r="ER42" s="357">
        <f t="shared" si="245"/>
        <v>0.81341962629851339</v>
      </c>
      <c r="ES42" s="357">
        <f t="shared" si="245"/>
        <v>0.81475563275769025</v>
      </c>
      <c r="ET42" s="357">
        <f t="shared" si="245"/>
        <v>0.81595717348361363</v>
      </c>
      <c r="EU42" s="357">
        <f t="shared" si="245"/>
        <v>0.81711975404830595</v>
      </c>
      <c r="EV42" s="357">
        <f t="shared" si="245"/>
        <v>0.8192301397800279</v>
      </c>
      <c r="EW42" s="357">
        <f t="shared" si="245"/>
        <v>0.82101294457710194</v>
      </c>
      <c r="EX42" s="357">
        <f t="shared" si="245"/>
        <v>0.82309959243390118</v>
      </c>
      <c r="EY42" s="354">
        <f t="shared" si="245"/>
        <v>0.82493147021461521</v>
      </c>
      <c r="EZ42" s="354">
        <f t="shared" si="245"/>
        <v>0.82599283711328142</v>
      </c>
      <c r="FA42" s="354">
        <f t="shared" si="245"/>
        <v>0.82753223335740311</v>
      </c>
      <c r="FB42" s="354">
        <f t="shared" si="245"/>
        <v>0.82871403136427513</v>
      </c>
      <c r="FC42" s="354">
        <f t="shared" si="245"/>
        <v>0.83075538369224611</v>
      </c>
      <c r="FD42" s="354">
        <f t="shared" si="245"/>
        <v>0.83126071684229808</v>
      </c>
      <c r="FE42" s="354">
        <f t="shared" si="245"/>
        <v>0.83283059945821081</v>
      </c>
      <c r="FF42" s="354">
        <f t="shared" si="245"/>
        <v>0.83421503582824019</v>
      </c>
      <c r="FG42" s="354">
        <f t="shared" si="245"/>
        <v>0.83517626246514731</v>
      </c>
      <c r="FH42" s="354">
        <f t="shared" si="245"/>
        <v>0.83599141584760239</v>
      </c>
      <c r="FI42" s="354">
        <f t="shared" ref="FI42:FK42" si="246">SUM(FI39/FI40)</f>
        <v>0.83757942112653438</v>
      </c>
      <c r="FJ42" s="354">
        <f t="shared" si="246"/>
        <v>0.83903747495567105</v>
      </c>
      <c r="FK42" s="354">
        <f t="shared" si="246"/>
        <v>0.84066911900700769</v>
      </c>
    </row>
    <row r="43" spans="1:170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70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70" x14ac:dyDescent="0.25">
      <c r="B45" s="2"/>
      <c r="C45" s="558" t="s">
        <v>79</v>
      </c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 t="s">
        <v>79</v>
      </c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 t="s">
        <v>79</v>
      </c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 t="s">
        <v>79</v>
      </c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 t="s">
        <v>79</v>
      </c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 t="s">
        <v>79</v>
      </c>
      <c r="BL45" s="558"/>
      <c r="BM45" s="558"/>
      <c r="BN45" s="558"/>
      <c r="BO45" s="558"/>
      <c r="BP45" s="558"/>
      <c r="BQ45" s="558"/>
      <c r="BR45" s="558"/>
      <c r="BS45" s="558"/>
      <c r="BT45" s="558"/>
      <c r="BU45" s="558"/>
      <c r="BV45" s="558"/>
      <c r="BW45" s="558" t="s">
        <v>79</v>
      </c>
      <c r="BX45" s="558"/>
      <c r="BY45" s="558"/>
      <c r="BZ45" s="558"/>
      <c r="CA45" s="558"/>
      <c r="CB45" s="558"/>
      <c r="CC45" s="558"/>
      <c r="CD45" s="558"/>
      <c r="CE45" s="558"/>
      <c r="CF45" s="558"/>
      <c r="CG45" s="558"/>
      <c r="CH45" s="558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57" t="s">
        <v>79</v>
      </c>
      <c r="CV45" s="557"/>
      <c r="CW45" s="557"/>
      <c r="CX45" s="557"/>
      <c r="CY45" s="557"/>
      <c r="CZ45" s="557"/>
      <c r="DA45" s="557"/>
      <c r="DB45" s="557"/>
      <c r="DC45" s="557"/>
      <c r="DD45" s="557"/>
      <c r="DE45" s="557"/>
      <c r="DF45" s="557"/>
      <c r="DG45" s="557" t="s">
        <v>79</v>
      </c>
      <c r="DH45" s="557"/>
      <c r="DI45" s="557"/>
      <c r="DJ45" s="557"/>
      <c r="DK45" s="557"/>
      <c r="DL45" s="557"/>
      <c r="DM45" s="557"/>
      <c r="DN45" s="557"/>
      <c r="DO45" s="557"/>
      <c r="DP45" s="557"/>
      <c r="DQ45" s="557"/>
      <c r="DR45" s="557"/>
      <c r="DS45" s="557" t="s">
        <v>79</v>
      </c>
      <c r="DT45" s="557"/>
      <c r="DU45" s="557"/>
      <c r="DV45" s="557"/>
      <c r="DW45" s="557"/>
      <c r="DX45" s="557"/>
      <c r="DY45" s="557"/>
      <c r="DZ45" s="557"/>
      <c r="EA45" s="557"/>
      <c r="EB45" s="557"/>
      <c r="EC45" s="557"/>
      <c r="ED45" s="557"/>
      <c r="EE45" s="557" t="s">
        <v>79</v>
      </c>
      <c r="EF45" s="557"/>
      <c r="EG45" s="557"/>
      <c r="EH45" s="557"/>
      <c r="EI45" s="557"/>
      <c r="EJ45" s="557"/>
      <c r="EK45" s="557"/>
      <c r="EL45" s="557"/>
      <c r="EM45" s="557"/>
      <c r="EN45" s="557"/>
      <c r="EO45" s="557"/>
      <c r="EP45" s="557"/>
      <c r="EQ45" s="557" t="s">
        <v>79</v>
      </c>
      <c r="ER45" s="557"/>
      <c r="ES45" s="557"/>
      <c r="ET45" s="557"/>
      <c r="EU45" s="557"/>
      <c r="EV45" s="557"/>
      <c r="EW45" s="557"/>
      <c r="EX45" s="557"/>
      <c r="EY45" s="557"/>
      <c r="EZ45" s="557"/>
      <c r="FA45" s="557"/>
      <c r="FB45" s="557"/>
      <c r="FC45" s="557" t="s">
        <v>79</v>
      </c>
      <c r="FD45" s="557"/>
      <c r="FE45" s="557"/>
      <c r="FF45" s="557"/>
      <c r="FG45" s="557"/>
      <c r="FH45" s="557"/>
      <c r="FI45" s="557"/>
      <c r="FJ45" s="557"/>
      <c r="FK45" s="557"/>
      <c r="FL45" s="557"/>
      <c r="FM45" s="557"/>
      <c r="FN45" s="557"/>
    </row>
    <row r="46" spans="1:170" ht="13.8" thickBot="1" x14ac:dyDescent="0.3">
      <c r="B46" s="2"/>
      <c r="C46" s="566" t="s">
        <v>82</v>
      </c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 t="s">
        <v>82</v>
      </c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 t="s">
        <v>82</v>
      </c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 t="s">
        <v>82</v>
      </c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 t="s">
        <v>82</v>
      </c>
      <c r="AZ46" s="566"/>
      <c r="BA46" s="566"/>
      <c r="BB46" s="566"/>
      <c r="BC46" s="566"/>
      <c r="BD46" s="566"/>
      <c r="BE46" s="566"/>
      <c r="BF46" s="566"/>
      <c r="BG46" s="566"/>
      <c r="BH46" s="566"/>
      <c r="BI46" s="566"/>
      <c r="BJ46" s="566"/>
      <c r="BK46" s="566" t="s">
        <v>82</v>
      </c>
      <c r="BL46" s="566"/>
      <c r="BM46" s="566"/>
      <c r="BN46" s="566"/>
      <c r="BO46" s="566"/>
      <c r="BP46" s="566"/>
      <c r="BQ46" s="566"/>
      <c r="BR46" s="566"/>
      <c r="BS46" s="566"/>
      <c r="BT46" s="566"/>
      <c r="BU46" s="566"/>
      <c r="BV46" s="566"/>
      <c r="BW46" s="566" t="s">
        <v>82</v>
      </c>
      <c r="BX46" s="566"/>
      <c r="BY46" s="566"/>
      <c r="BZ46" s="566"/>
      <c r="CA46" s="566"/>
      <c r="CB46" s="566"/>
      <c r="CC46" s="566"/>
      <c r="CD46" s="566"/>
      <c r="CE46" s="566"/>
      <c r="CF46" s="566"/>
      <c r="CG46" s="566"/>
      <c r="CH46" s="566"/>
      <c r="CI46" s="557" t="s">
        <v>0</v>
      </c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57" t="s">
        <v>0</v>
      </c>
      <c r="CV46" s="557"/>
      <c r="CW46" s="557"/>
      <c r="CX46" s="557"/>
      <c r="CY46" s="557"/>
      <c r="CZ46" s="557"/>
      <c r="DA46" s="557"/>
      <c r="DB46" s="557"/>
      <c r="DC46" s="557"/>
      <c r="DD46" s="557"/>
      <c r="DE46" s="557"/>
      <c r="DF46" s="557"/>
      <c r="DG46" s="557" t="s">
        <v>0</v>
      </c>
      <c r="DH46" s="557"/>
      <c r="DI46" s="557"/>
      <c r="DJ46" s="557"/>
      <c r="DK46" s="557"/>
      <c r="DL46" s="557"/>
      <c r="DM46" s="557"/>
      <c r="DN46" s="557"/>
      <c r="DO46" s="557"/>
      <c r="DP46" s="557"/>
      <c r="DQ46" s="557"/>
      <c r="DR46" s="557"/>
      <c r="DS46" s="557" t="s">
        <v>0</v>
      </c>
      <c r="DT46" s="557"/>
      <c r="DU46" s="557"/>
      <c r="DV46" s="557"/>
      <c r="DW46" s="557"/>
      <c r="DX46" s="557"/>
      <c r="DY46" s="557"/>
      <c r="DZ46" s="557"/>
      <c r="EA46" s="557"/>
      <c r="EB46" s="557"/>
      <c r="EC46" s="557"/>
      <c r="ED46" s="557"/>
      <c r="EE46" s="557" t="s">
        <v>0</v>
      </c>
      <c r="EF46" s="557"/>
      <c r="EG46" s="557"/>
      <c r="EH46" s="557"/>
      <c r="EI46" s="557"/>
      <c r="EJ46" s="557"/>
      <c r="EK46" s="557"/>
      <c r="EL46" s="557"/>
      <c r="EM46" s="557"/>
      <c r="EN46" s="557"/>
      <c r="EO46" s="557"/>
      <c r="EP46" s="557"/>
      <c r="EQ46" s="557" t="s">
        <v>0</v>
      </c>
      <c r="ER46" s="557"/>
      <c r="ES46" s="557"/>
      <c r="ET46" s="557"/>
      <c r="EU46" s="557"/>
      <c r="EV46" s="557"/>
      <c r="EW46" s="557"/>
      <c r="EX46" s="557"/>
      <c r="EY46" s="557"/>
      <c r="EZ46" s="557"/>
      <c r="FA46" s="557"/>
      <c r="FB46" s="557"/>
      <c r="FC46" s="557" t="s">
        <v>0</v>
      </c>
      <c r="FD46" s="557"/>
      <c r="FE46" s="557"/>
      <c r="FF46" s="557"/>
      <c r="FG46" s="557"/>
      <c r="FH46" s="557"/>
      <c r="FI46" s="557"/>
      <c r="FJ46" s="557"/>
      <c r="FK46" s="557"/>
      <c r="FL46" s="557"/>
      <c r="FM46" s="557"/>
      <c r="FN46" s="557"/>
    </row>
    <row r="47" spans="1:170" ht="13.8" thickBot="1" x14ac:dyDescent="0.3">
      <c r="B47" s="2"/>
      <c r="C47" s="561">
        <v>2002</v>
      </c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3"/>
      <c r="O47" s="561">
        <v>2003</v>
      </c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3"/>
      <c r="AA47" s="561">
        <v>2004</v>
      </c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3"/>
      <c r="AM47" s="561">
        <v>2005</v>
      </c>
      <c r="AN47" s="562"/>
      <c r="AO47" s="562"/>
      <c r="AP47" s="562"/>
      <c r="AQ47" s="562"/>
      <c r="AR47" s="562"/>
      <c r="AS47" s="562"/>
      <c r="AT47" s="562"/>
      <c r="AU47" s="562"/>
      <c r="AV47" s="562"/>
      <c r="AW47" s="562"/>
      <c r="AX47" s="563"/>
      <c r="AY47" s="561">
        <v>2006</v>
      </c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2"/>
      <c r="BK47" s="561">
        <v>2007</v>
      </c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3"/>
      <c r="BW47" s="567">
        <v>2008</v>
      </c>
      <c r="BX47" s="568"/>
      <c r="BY47" s="568"/>
      <c r="BZ47" s="568"/>
      <c r="CA47" s="568"/>
      <c r="CB47" s="568"/>
      <c r="CC47" s="568"/>
      <c r="CD47" s="568"/>
      <c r="CE47" s="568"/>
      <c r="CF47" s="568"/>
      <c r="CG47" s="568"/>
      <c r="CH47" s="569"/>
      <c r="CI47" s="554">
        <v>2009</v>
      </c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6"/>
      <c r="CU47" s="581">
        <v>2010</v>
      </c>
      <c r="CV47" s="582"/>
      <c r="CW47" s="582"/>
      <c r="CX47" s="582"/>
      <c r="CY47" s="582"/>
      <c r="CZ47" s="582"/>
      <c r="DA47" s="582"/>
      <c r="DB47" s="582"/>
      <c r="DC47" s="582"/>
      <c r="DD47" s="582"/>
      <c r="DE47" s="582"/>
      <c r="DF47" s="583"/>
      <c r="DG47" s="581">
        <v>2011</v>
      </c>
      <c r="DH47" s="582"/>
      <c r="DI47" s="582"/>
      <c r="DJ47" s="582"/>
      <c r="DK47" s="582"/>
      <c r="DL47" s="582"/>
      <c r="DM47" s="582"/>
      <c r="DN47" s="582"/>
      <c r="DO47" s="582"/>
      <c r="DP47" s="582"/>
      <c r="DQ47" s="582"/>
      <c r="DR47" s="583"/>
      <c r="DS47" s="581">
        <v>2012</v>
      </c>
      <c r="DT47" s="582"/>
      <c r="DU47" s="582"/>
      <c r="DV47" s="582"/>
      <c r="DW47" s="582"/>
      <c r="DX47" s="582"/>
      <c r="DY47" s="582"/>
      <c r="DZ47" s="582"/>
      <c r="EA47" s="582"/>
      <c r="EB47" s="582"/>
      <c r="EC47" s="582"/>
      <c r="ED47" s="583"/>
      <c r="EE47" s="581">
        <v>2013</v>
      </c>
      <c r="EF47" s="582"/>
      <c r="EG47" s="582"/>
      <c r="EH47" s="582"/>
      <c r="EI47" s="582"/>
      <c r="EJ47" s="582"/>
      <c r="EK47" s="582"/>
      <c r="EL47" s="582"/>
      <c r="EM47" s="582"/>
      <c r="EN47" s="582"/>
      <c r="EO47" s="582"/>
      <c r="EP47" s="583"/>
      <c r="EQ47" s="581">
        <v>2014</v>
      </c>
      <c r="ER47" s="582"/>
      <c r="ES47" s="582"/>
      <c r="ET47" s="582"/>
      <c r="EU47" s="582"/>
      <c r="EV47" s="582"/>
      <c r="EW47" s="582"/>
      <c r="EX47" s="582"/>
      <c r="EY47" s="582"/>
      <c r="EZ47" s="582"/>
      <c r="FA47" s="582"/>
      <c r="FB47" s="583"/>
      <c r="FC47" s="581">
        <v>2015</v>
      </c>
      <c r="FD47" s="582"/>
      <c r="FE47" s="582"/>
      <c r="FF47" s="582"/>
      <c r="FG47" s="582"/>
      <c r="FH47" s="582"/>
      <c r="FI47" s="582"/>
      <c r="FJ47" s="582"/>
      <c r="FK47" s="582"/>
      <c r="FL47" s="582"/>
      <c r="FM47" s="582"/>
      <c r="FN47" s="583"/>
    </row>
    <row r="48" spans="1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</row>
    <row r="49" spans="2:167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67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67" x14ac:dyDescent="0.25">
      <c r="B51" s="3" t="s">
        <v>1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</row>
    <row r="52" spans="2:167" ht="13.8" thickBot="1" x14ac:dyDescent="0.3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</row>
    <row r="53" spans="2:167" ht="13.8" thickTop="1" x14ac:dyDescent="0.25">
      <c r="B53" s="3" t="s">
        <v>9</v>
      </c>
      <c r="C53" s="115">
        <f t="shared" ref="C53:Q53" si="247">SUM(C51:C52)</f>
        <v>184810.57700000002</v>
      </c>
      <c r="D53" s="94">
        <f t="shared" si="247"/>
        <v>165892.86900000001</v>
      </c>
      <c r="E53" s="94">
        <f t="shared" si="247"/>
        <v>156286.177</v>
      </c>
      <c r="F53" s="94">
        <f t="shared" si="247"/>
        <v>147920.943</v>
      </c>
      <c r="G53" s="94">
        <f t="shared" si="247"/>
        <v>197520.46100000001</v>
      </c>
      <c r="H53" s="94">
        <f t="shared" si="247"/>
        <v>210621.37299999999</v>
      </c>
      <c r="I53" s="94">
        <f t="shared" si="247"/>
        <v>246852.39799999999</v>
      </c>
      <c r="J53" s="94">
        <f t="shared" si="247"/>
        <v>277343.75</v>
      </c>
      <c r="K53" s="94">
        <f t="shared" si="247"/>
        <v>270504.76</v>
      </c>
      <c r="L53" s="94">
        <f t="shared" si="247"/>
        <v>210870.74</v>
      </c>
      <c r="M53" s="94">
        <f t="shared" si="247"/>
        <v>143260.16</v>
      </c>
      <c r="N53" s="107">
        <f t="shared" si="247"/>
        <v>163264.78</v>
      </c>
      <c r="O53" s="115">
        <f t="shared" si="247"/>
        <v>186725</v>
      </c>
      <c r="P53" s="94">
        <f t="shared" si="247"/>
        <v>190240</v>
      </c>
      <c r="Q53" s="94">
        <f t="shared" si="247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48">SUM(U51:U52)</f>
        <v>273233.37</v>
      </c>
      <c r="V53" s="94">
        <f t="shared" si="248"/>
        <v>298372.80000000005</v>
      </c>
      <c r="W53" s="94">
        <f t="shared" si="248"/>
        <v>256916.68</v>
      </c>
      <c r="X53" s="94">
        <f t="shared" si="248"/>
        <v>192391.41</v>
      </c>
      <c r="Y53" s="94">
        <f t="shared" si="248"/>
        <v>157708.53999999998</v>
      </c>
      <c r="Z53" s="107">
        <f t="shared" si="248"/>
        <v>161915.07</v>
      </c>
      <c r="AA53" s="115">
        <f t="shared" ref="AA53:AF53" si="249">SUM(AA51:AA52)</f>
        <v>185078.88</v>
      </c>
      <c r="AB53" s="94">
        <f t="shared" si="249"/>
        <v>186344.52</v>
      </c>
      <c r="AC53" s="94">
        <f t="shared" si="249"/>
        <v>156085.49</v>
      </c>
      <c r="AD53" s="94">
        <f t="shared" si="249"/>
        <v>142066.98000000001</v>
      </c>
      <c r="AE53" s="94">
        <f t="shared" si="249"/>
        <v>165024.1</v>
      </c>
      <c r="AF53" s="94">
        <f t="shared" si="249"/>
        <v>244080.99000000002</v>
      </c>
      <c r="AG53" s="94">
        <f t="shared" ref="AG53:AL53" si="250">SUM(AG51:AG52)</f>
        <v>266098.56</v>
      </c>
      <c r="AH53" s="94">
        <f t="shared" si="250"/>
        <v>280136.74</v>
      </c>
      <c r="AI53" s="94">
        <f t="shared" si="250"/>
        <v>263057.58</v>
      </c>
      <c r="AJ53" s="94">
        <f t="shared" si="250"/>
        <v>210912.11</v>
      </c>
      <c r="AK53" s="94">
        <f t="shared" si="250"/>
        <v>173154.88999999998</v>
      </c>
      <c r="AL53" s="107">
        <f t="shared" si="250"/>
        <v>166564.23000000001</v>
      </c>
      <c r="AM53" s="115">
        <f t="shared" ref="AM53:AR53" si="251">SUM(AM51:AM52)</f>
        <v>189774.12</v>
      </c>
      <c r="AN53" s="94">
        <f t="shared" si="251"/>
        <v>180699.69999999998</v>
      </c>
      <c r="AO53" s="94">
        <f t="shared" si="251"/>
        <v>151503.26</v>
      </c>
      <c r="AP53" s="94">
        <f t="shared" si="251"/>
        <v>140781.68</v>
      </c>
      <c r="AQ53" s="94">
        <f t="shared" si="251"/>
        <v>163254.32</v>
      </c>
      <c r="AR53" s="94">
        <f t="shared" si="251"/>
        <v>253185.69</v>
      </c>
      <c r="AS53" s="94">
        <f t="shared" ref="AS53:AX53" si="252">SUM(AS51:AS52)</f>
        <v>301320.53999999998</v>
      </c>
      <c r="AT53" s="94">
        <f t="shared" si="252"/>
        <v>294012.40000000002</v>
      </c>
      <c r="AU53" s="94">
        <f t="shared" si="252"/>
        <v>287150.24</v>
      </c>
      <c r="AV53" s="94">
        <f t="shared" si="252"/>
        <v>247458.11</v>
      </c>
      <c r="AW53" s="94">
        <f t="shared" si="252"/>
        <v>157559.5</v>
      </c>
      <c r="AX53" s="107">
        <f t="shared" si="252"/>
        <v>180883.27000000002</v>
      </c>
      <c r="AY53" s="115">
        <f t="shared" ref="AY53:BJ53" si="253">SUM(AY51:AY52)</f>
        <v>174059.72</v>
      </c>
      <c r="AZ53" s="94">
        <f t="shared" si="253"/>
        <v>154675.87</v>
      </c>
      <c r="BA53" s="94">
        <f t="shared" si="253"/>
        <v>159078.66999999998</v>
      </c>
      <c r="BB53" s="94">
        <f t="shared" si="253"/>
        <v>158432.65</v>
      </c>
      <c r="BC53" s="94">
        <f t="shared" si="253"/>
        <v>189118.26</v>
      </c>
      <c r="BD53" s="94">
        <f t="shared" si="253"/>
        <v>253848.57</v>
      </c>
      <c r="BE53" s="94">
        <f t="shared" si="253"/>
        <v>282157.57</v>
      </c>
      <c r="BF53" s="94">
        <f t="shared" si="253"/>
        <v>319074.66000000003</v>
      </c>
      <c r="BG53" s="94">
        <f t="shared" si="253"/>
        <v>279776.39</v>
      </c>
      <c r="BH53" s="94">
        <f t="shared" si="253"/>
        <v>212459.38</v>
      </c>
      <c r="BI53" s="94">
        <f t="shared" si="253"/>
        <v>155462.03999999998</v>
      </c>
      <c r="BJ53" s="107">
        <f t="shared" si="253"/>
        <v>174931.44</v>
      </c>
      <c r="BK53" s="115">
        <f t="shared" ref="BK53:BP53" si="254">SUM(BK51:BK52)</f>
        <v>198388.61</v>
      </c>
      <c r="BL53" s="94">
        <f t="shared" si="254"/>
        <v>209629.16</v>
      </c>
      <c r="BM53" s="94">
        <f t="shared" si="254"/>
        <v>154273.26</v>
      </c>
      <c r="BN53" s="94">
        <f t="shared" si="254"/>
        <v>142350.71000000002</v>
      </c>
      <c r="BO53" s="94">
        <f t="shared" si="254"/>
        <v>175423.88</v>
      </c>
      <c r="BP53" s="94">
        <f t="shared" si="254"/>
        <v>225534.78</v>
      </c>
      <c r="BQ53" s="94">
        <f t="shared" ref="BQ53:BV53" si="255">SUM(BQ51:BQ52)</f>
        <v>256129.04</v>
      </c>
      <c r="BR53" s="94">
        <f t="shared" si="255"/>
        <v>287984.14</v>
      </c>
      <c r="BS53" s="94">
        <f t="shared" si="255"/>
        <v>280583.82999999996</v>
      </c>
      <c r="BT53" s="94">
        <f t="shared" si="255"/>
        <v>234676.78000000003</v>
      </c>
      <c r="BU53" s="94">
        <f t="shared" si="255"/>
        <v>158429.81</v>
      </c>
      <c r="BV53" s="107">
        <f t="shared" si="255"/>
        <v>173685.93</v>
      </c>
      <c r="BW53" s="115">
        <f t="shared" ref="BW53:CB53" si="256">SUM(BW51:BW52)</f>
        <v>208234</v>
      </c>
      <c r="BX53" s="94">
        <f t="shared" si="256"/>
        <v>187070.28</v>
      </c>
      <c r="BY53" s="94">
        <f t="shared" si="256"/>
        <v>157734.90999999997</v>
      </c>
      <c r="BZ53" s="94">
        <f t="shared" si="256"/>
        <v>155271.56</v>
      </c>
      <c r="CA53" s="94">
        <f t="shared" si="256"/>
        <v>171776.64000000001</v>
      </c>
      <c r="CB53" s="94">
        <f t="shared" si="256"/>
        <v>263539.38</v>
      </c>
      <c r="CC53" s="94">
        <f t="shared" ref="CC53:DK53" si="257">SUM(CC51:CC52)</f>
        <v>299783.29000000004</v>
      </c>
      <c r="CD53" s="94">
        <f t="shared" si="257"/>
        <v>310762.84999999998</v>
      </c>
      <c r="CE53" s="94">
        <f t="shared" si="257"/>
        <v>243885.36</v>
      </c>
      <c r="CF53" s="94">
        <f t="shared" si="257"/>
        <v>202512.93</v>
      </c>
      <c r="CG53" s="94">
        <f t="shared" si="257"/>
        <v>144050.49</v>
      </c>
      <c r="CH53" s="107">
        <f t="shared" si="257"/>
        <v>170256.71</v>
      </c>
      <c r="CI53" s="115">
        <f t="shared" si="257"/>
        <v>200534.56</v>
      </c>
      <c r="CJ53" s="94">
        <f t="shared" si="257"/>
        <v>185352.31</v>
      </c>
      <c r="CK53" s="94">
        <f t="shared" si="257"/>
        <v>160995.41</v>
      </c>
      <c r="CL53" s="94">
        <f t="shared" si="257"/>
        <v>143521.35999999999</v>
      </c>
      <c r="CM53" s="94">
        <f t="shared" si="257"/>
        <v>179679.04</v>
      </c>
      <c r="CN53" s="94">
        <f t="shared" si="257"/>
        <v>242691.7</v>
      </c>
      <c r="CO53" s="94">
        <f t="shared" si="257"/>
        <v>326621.78000000003</v>
      </c>
      <c r="CP53" s="94">
        <f t="shared" si="257"/>
        <v>321732.62</v>
      </c>
      <c r="CQ53" s="94">
        <f t="shared" si="257"/>
        <v>279684.03999999998</v>
      </c>
      <c r="CR53" s="94">
        <f t="shared" si="257"/>
        <v>207637.66999999998</v>
      </c>
      <c r="CS53" s="94">
        <f t="shared" si="257"/>
        <v>155326.93</v>
      </c>
      <c r="CT53" s="96">
        <f t="shared" si="257"/>
        <v>183413.71000000002</v>
      </c>
      <c r="CU53" s="94">
        <f t="shared" si="257"/>
        <v>241233.24</v>
      </c>
      <c r="CV53" s="94">
        <f t="shared" si="257"/>
        <v>219581.08999999997</v>
      </c>
      <c r="CW53" s="94">
        <f t="shared" si="257"/>
        <v>189676.58</v>
      </c>
      <c r="CX53" s="94">
        <f t="shared" si="257"/>
        <v>145915.56</v>
      </c>
      <c r="CY53" s="94">
        <f t="shared" si="257"/>
        <v>176895.01</v>
      </c>
      <c r="CZ53" s="94">
        <f t="shared" si="257"/>
        <v>277302.28999999998</v>
      </c>
      <c r="DA53" s="94">
        <f t="shared" si="257"/>
        <v>299686.48</v>
      </c>
      <c r="DB53" s="94">
        <f t="shared" si="257"/>
        <v>332659.73</v>
      </c>
      <c r="DC53" s="94">
        <f t="shared" si="257"/>
        <v>306461.71000000002</v>
      </c>
      <c r="DD53" s="94">
        <f t="shared" si="257"/>
        <v>207844.22999999998</v>
      </c>
      <c r="DE53" s="94">
        <f t="shared" si="257"/>
        <v>163232.98000000001</v>
      </c>
      <c r="DF53" s="107">
        <f t="shared" si="257"/>
        <v>174110.16</v>
      </c>
      <c r="DG53" s="94">
        <f t="shared" si="257"/>
        <v>211250.91</v>
      </c>
      <c r="DH53" s="94">
        <f t="shared" si="257"/>
        <v>232528.58000000002</v>
      </c>
      <c r="DI53" s="94">
        <f t="shared" si="257"/>
        <v>160347.20000000001</v>
      </c>
      <c r="DJ53" s="94">
        <f t="shared" si="257"/>
        <v>163548.47</v>
      </c>
      <c r="DK53" s="94">
        <f t="shared" si="257"/>
        <v>192563.84</v>
      </c>
      <c r="DL53" s="94">
        <f t="shared" ref="DL53:DR53" si="258">SUM(DL51:DL52)</f>
        <v>283220.58</v>
      </c>
      <c r="DM53" s="94">
        <f t="shared" si="258"/>
        <v>346378.25</v>
      </c>
      <c r="DN53" s="94">
        <f t="shared" si="258"/>
        <v>362360.13999999996</v>
      </c>
      <c r="DO53" s="94">
        <f t="shared" si="258"/>
        <v>330259.99</v>
      </c>
      <c r="DP53" s="94">
        <f t="shared" si="258"/>
        <v>222639.74</v>
      </c>
      <c r="DQ53" s="94">
        <f t="shared" si="258"/>
        <v>163613.20000000001</v>
      </c>
      <c r="DR53" s="94">
        <f t="shared" si="258"/>
        <v>183133.77</v>
      </c>
      <c r="DS53" s="94">
        <f t="shared" ref="DS53:FH53" si="259">SUM(DS51:DS52)</f>
        <v>202987.02</v>
      </c>
      <c r="DT53" s="94">
        <f t="shared" si="259"/>
        <v>178908.47</v>
      </c>
      <c r="DU53" s="94">
        <f t="shared" si="259"/>
        <v>163146.97</v>
      </c>
      <c r="DV53" s="358">
        <f t="shared" si="259"/>
        <v>188140.88</v>
      </c>
      <c r="DW53" s="358">
        <f t="shared" si="259"/>
        <v>206049.94</v>
      </c>
      <c r="DX53" s="358">
        <f t="shared" si="259"/>
        <v>273855.33</v>
      </c>
      <c r="DY53" s="358">
        <f t="shared" si="259"/>
        <v>313642.94</v>
      </c>
      <c r="DZ53" s="358">
        <f t="shared" si="259"/>
        <v>342999.20999999996</v>
      </c>
      <c r="EA53" s="358">
        <f t="shared" si="259"/>
        <v>303541.14</v>
      </c>
      <c r="EB53" s="358">
        <f t="shared" si="259"/>
        <v>212043.81</v>
      </c>
      <c r="EC53" s="358">
        <f t="shared" si="259"/>
        <v>174135.69999999998</v>
      </c>
      <c r="ED53" s="358">
        <f t="shared" si="259"/>
        <v>172345.13999999998</v>
      </c>
      <c r="EE53" s="358">
        <f t="shared" si="259"/>
        <v>225396.43</v>
      </c>
      <c r="EF53" s="358">
        <f t="shared" si="259"/>
        <v>182253.2</v>
      </c>
      <c r="EG53" s="358">
        <f t="shared" si="259"/>
        <v>164719.81</v>
      </c>
      <c r="EH53" s="358">
        <f t="shared" si="259"/>
        <v>157352.81</v>
      </c>
      <c r="EI53" s="358">
        <f t="shared" si="259"/>
        <v>176179.73</v>
      </c>
      <c r="EJ53" s="358">
        <f t="shared" si="259"/>
        <v>263465.33</v>
      </c>
      <c r="EK53" s="358">
        <f t="shared" si="259"/>
        <v>330638.51</v>
      </c>
      <c r="EL53" s="358">
        <f t="shared" si="259"/>
        <v>327167.63</v>
      </c>
      <c r="EM53" s="358">
        <f t="shared" si="259"/>
        <v>313920.78999999998</v>
      </c>
      <c r="EN53" s="358">
        <f t="shared" si="259"/>
        <v>237687.32</v>
      </c>
      <c r="EO53" s="358">
        <f t="shared" si="259"/>
        <v>162914.81</v>
      </c>
      <c r="EP53" s="358">
        <f t="shared" si="259"/>
        <v>221612.47</v>
      </c>
      <c r="EQ53" s="358">
        <f t="shared" si="259"/>
        <v>247418.38</v>
      </c>
      <c r="ER53" s="358">
        <f t="shared" si="259"/>
        <v>239972.52</v>
      </c>
      <c r="ES53" s="358">
        <f t="shared" si="259"/>
        <v>189549.05000000002</v>
      </c>
      <c r="ET53" s="358">
        <f t="shared" si="259"/>
        <v>176840.98</v>
      </c>
      <c r="EU53" s="358">
        <f t="shared" si="259"/>
        <v>170438.08000000002</v>
      </c>
      <c r="EV53" s="358">
        <f t="shared" si="259"/>
        <v>258454.28</v>
      </c>
      <c r="EW53" s="358">
        <f t="shared" si="259"/>
        <v>310167.73</v>
      </c>
      <c r="EX53" s="358">
        <f t="shared" si="259"/>
        <v>321577.54000000004</v>
      </c>
      <c r="EY53" s="358">
        <f t="shared" si="259"/>
        <v>311798.44</v>
      </c>
      <c r="EZ53" s="358">
        <f t="shared" si="259"/>
        <v>231582.11000000002</v>
      </c>
      <c r="FA53" s="358">
        <f t="shared" si="259"/>
        <v>180081.28</v>
      </c>
      <c r="FB53" s="358">
        <f t="shared" si="259"/>
        <v>182000.22</v>
      </c>
      <c r="FC53" s="358">
        <f t="shared" si="259"/>
        <v>242534.58</v>
      </c>
      <c r="FD53" s="358">
        <f t="shared" si="259"/>
        <v>215841.43</v>
      </c>
      <c r="FE53" s="358">
        <f t="shared" si="259"/>
        <v>223425.53</v>
      </c>
      <c r="FF53" s="358">
        <f t="shared" si="259"/>
        <v>174683</v>
      </c>
      <c r="FG53" s="358">
        <f t="shared" si="259"/>
        <v>189743</v>
      </c>
      <c r="FH53" s="358">
        <f t="shared" si="259"/>
        <v>258384</v>
      </c>
      <c r="FI53" s="358">
        <f t="shared" ref="FI53:FK53" si="260">SUM(FI51:FI52)</f>
        <v>332453.18999999994</v>
      </c>
      <c r="FJ53" s="358">
        <f t="shared" si="260"/>
        <v>365307.72</v>
      </c>
      <c r="FK53" s="358">
        <f t="shared" si="260"/>
        <v>307727.41000000003</v>
      </c>
    </row>
    <row r="54" spans="2:167" x14ac:dyDescent="0.25">
      <c r="B54" s="3" t="s">
        <v>10</v>
      </c>
      <c r="C54" s="248">
        <f t="shared" ref="C54:H54" si="261">SUM(C51)/C53</f>
        <v>0.98884600095155806</v>
      </c>
      <c r="D54" s="240">
        <f t="shared" si="261"/>
        <v>0.98684716218874968</v>
      </c>
      <c r="E54" s="240">
        <f t="shared" si="261"/>
        <v>0.98283957640092501</v>
      </c>
      <c r="F54" s="240">
        <f t="shared" si="261"/>
        <v>0.97664868185703757</v>
      </c>
      <c r="G54" s="240">
        <f t="shared" si="261"/>
        <v>0.97465599779052758</v>
      </c>
      <c r="H54" s="240">
        <f t="shared" si="261"/>
        <v>0.9773298648091141</v>
      </c>
      <c r="I54" s="240">
        <f t="shared" ref="I54:Q54" si="262">SUM(I51)/I53</f>
        <v>0.96964699123562903</v>
      </c>
      <c r="J54" s="240">
        <f t="shared" si="262"/>
        <v>0.96157851042253517</v>
      </c>
      <c r="K54" s="240">
        <f t="shared" si="262"/>
        <v>0.95894478899373159</v>
      </c>
      <c r="L54" s="240">
        <f t="shared" si="262"/>
        <v>0.9536103491646114</v>
      </c>
      <c r="M54" s="240">
        <f t="shared" si="262"/>
        <v>0.9458971705741499</v>
      </c>
      <c r="N54" s="241">
        <f t="shared" si="262"/>
        <v>0.93746318097510073</v>
      </c>
      <c r="O54" s="248">
        <f t="shared" si="262"/>
        <v>0.93621100548935599</v>
      </c>
      <c r="P54" s="240">
        <f t="shared" si="262"/>
        <v>0.93395710681244748</v>
      </c>
      <c r="Q54" s="240">
        <f t="shared" si="262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263">SUM(U51)/U53</f>
        <v>0.90018697203785902</v>
      </c>
      <c r="V54" s="240">
        <f t="shared" si="263"/>
        <v>0.88919308328373092</v>
      </c>
      <c r="W54" s="240">
        <f t="shared" si="263"/>
        <v>0.87878291903818773</v>
      </c>
      <c r="X54" s="240">
        <f t="shared" si="263"/>
        <v>0.86536722195653126</v>
      </c>
      <c r="Y54" s="240">
        <f t="shared" si="263"/>
        <v>0.85597393774617414</v>
      </c>
      <c r="Z54" s="241">
        <f t="shared" si="263"/>
        <v>0.84870228571065065</v>
      </c>
      <c r="AA54" s="248">
        <f t="shared" ref="AA54:AF54" si="264">SUM(AA51)/AA53</f>
        <v>0.84063589535445649</v>
      </c>
      <c r="AB54" s="240">
        <f t="shared" si="264"/>
        <v>0.83935003830539268</v>
      </c>
      <c r="AC54" s="240">
        <f t="shared" si="264"/>
        <v>0.83355986517388647</v>
      </c>
      <c r="AD54" s="240">
        <f t="shared" si="264"/>
        <v>0.82106531721868092</v>
      </c>
      <c r="AE54" s="240">
        <f t="shared" si="264"/>
        <v>0.80896675091698733</v>
      </c>
      <c r="AF54" s="240">
        <f t="shared" si="264"/>
        <v>0.79286686767371761</v>
      </c>
      <c r="AG54" s="240">
        <f t="shared" ref="AG54:AL54" si="265">SUM(AG51)/AG53</f>
        <v>0.78593007042202701</v>
      </c>
      <c r="AH54" s="240">
        <f t="shared" si="265"/>
        <v>0.78237238714207924</v>
      </c>
      <c r="AI54" s="240">
        <f t="shared" si="265"/>
        <v>0.76760502396471519</v>
      </c>
      <c r="AJ54" s="240">
        <f t="shared" si="265"/>
        <v>0.76039991255125183</v>
      </c>
      <c r="AK54" s="240">
        <f t="shared" si="265"/>
        <v>0.75733235139937427</v>
      </c>
      <c r="AL54" s="241">
        <f t="shared" si="265"/>
        <v>0.75975826262337354</v>
      </c>
      <c r="AM54" s="248">
        <f t="shared" ref="AM54:AR54" si="266">SUM(AM51)/AM53</f>
        <v>0.75709301141799523</v>
      </c>
      <c r="AN54" s="240">
        <f t="shared" si="266"/>
        <v>0.7541731391917087</v>
      </c>
      <c r="AO54" s="240">
        <f t="shared" si="266"/>
        <v>0.74755605918974932</v>
      </c>
      <c r="AP54" s="240">
        <f t="shared" si="266"/>
        <v>0.73604058425783814</v>
      </c>
      <c r="AQ54" s="240">
        <f t="shared" si="266"/>
        <v>0.72440502646423077</v>
      </c>
      <c r="AR54" s="240">
        <f t="shared" si="266"/>
        <v>0.71862888459454399</v>
      </c>
      <c r="AS54" s="240">
        <f t="shared" ref="AS54:AX54" si="267">SUM(AS51)/AS53</f>
        <v>0.7161930613824069</v>
      </c>
      <c r="AT54" s="240">
        <f t="shared" si="267"/>
        <v>0.7085721214479388</v>
      </c>
      <c r="AU54" s="240">
        <f t="shared" si="267"/>
        <v>0.70134571365846676</v>
      </c>
      <c r="AV54" s="240">
        <f t="shared" si="267"/>
        <v>0.68986872161918633</v>
      </c>
      <c r="AW54" s="240">
        <f t="shared" si="267"/>
        <v>0.68468146954007858</v>
      </c>
      <c r="AX54" s="241">
        <f t="shared" si="267"/>
        <v>0.68713568700963878</v>
      </c>
      <c r="AY54" s="248">
        <f t="shared" ref="AY54:BJ54" si="268">SUM(AY51)/AY53</f>
        <v>0.68316207793509032</v>
      </c>
      <c r="AZ54" s="240">
        <f t="shared" si="268"/>
        <v>0.67446202177495429</v>
      </c>
      <c r="BA54" s="240">
        <f t="shared" si="268"/>
        <v>0.66717304086085216</v>
      </c>
      <c r="BB54" s="240">
        <f t="shared" si="268"/>
        <v>0.65182498683194412</v>
      </c>
      <c r="BC54" s="240">
        <f t="shared" si="268"/>
        <v>0.64120608977684124</v>
      </c>
      <c r="BD54" s="240">
        <f t="shared" si="268"/>
        <v>0.63937756277295543</v>
      </c>
      <c r="BE54" s="240">
        <f t="shared" si="268"/>
        <v>0.63248712412713226</v>
      </c>
      <c r="BF54" s="240">
        <f t="shared" si="268"/>
        <v>0.63148160997805336</v>
      </c>
      <c r="BG54" s="240">
        <f t="shared" si="268"/>
        <v>0.62431819211049222</v>
      </c>
      <c r="BH54" s="240">
        <f t="shared" si="268"/>
        <v>0.61414365418933259</v>
      </c>
      <c r="BI54" s="240">
        <f t="shared" si="268"/>
        <v>0.61232426899839987</v>
      </c>
      <c r="BJ54" s="241">
        <f t="shared" si="268"/>
        <v>0.61799274047020936</v>
      </c>
      <c r="BK54" s="248">
        <f t="shared" ref="BK54:BP54" si="269">SUM(BK51)/BK53</f>
        <v>0.61540246690573619</v>
      </c>
      <c r="BL54" s="240">
        <f t="shared" si="269"/>
        <v>0.61443512915855791</v>
      </c>
      <c r="BM54" s="240">
        <f t="shared" si="269"/>
        <v>0.60305039253075998</v>
      </c>
      <c r="BN54" s="240">
        <f t="shared" si="269"/>
        <v>0.57578307828601627</v>
      </c>
      <c r="BO54" s="240">
        <f t="shared" si="269"/>
        <v>0.56954007629976022</v>
      </c>
      <c r="BP54" s="240">
        <f t="shared" si="269"/>
        <v>0.55821753966284049</v>
      </c>
      <c r="BQ54" s="240">
        <f t="shared" ref="BQ54:BV54" si="270">SUM(BQ51)/BQ53</f>
        <v>0.5543367124633739</v>
      </c>
      <c r="BR54" s="240">
        <f t="shared" si="270"/>
        <v>0.54631887019889358</v>
      </c>
      <c r="BS54" s="240">
        <f t="shared" si="270"/>
        <v>0.54044661091125601</v>
      </c>
      <c r="BT54" s="240">
        <f t="shared" si="270"/>
        <v>0.5275247938888542</v>
      </c>
      <c r="BU54" s="240">
        <f t="shared" si="270"/>
        <v>0.51896312947670642</v>
      </c>
      <c r="BV54" s="241">
        <f t="shared" si="270"/>
        <v>0.51424453322154529</v>
      </c>
      <c r="BW54" s="248">
        <f t="shared" ref="BW54:CB54" si="271">SUM(BW51)/BW53</f>
        <v>0.51416973212827877</v>
      </c>
      <c r="BX54" s="240">
        <f t="shared" si="271"/>
        <v>0.50469561493145787</v>
      </c>
      <c r="BY54" s="240">
        <f t="shared" si="271"/>
        <v>0.50208771159155574</v>
      </c>
      <c r="BZ54" s="240">
        <f t="shared" si="271"/>
        <v>0.47568666148520694</v>
      </c>
      <c r="CA54" s="240">
        <f t="shared" si="271"/>
        <v>0.46246881997459022</v>
      </c>
      <c r="CB54" s="240">
        <f t="shared" si="271"/>
        <v>0.45588644095618652</v>
      </c>
      <c r="CC54" s="240">
        <f t="shared" ref="CC54:DK54" si="272">SUM(CC51)/CC53</f>
        <v>0.4473967178090546</v>
      </c>
      <c r="CD54" s="240">
        <f t="shared" si="272"/>
        <v>0.42597932796664723</v>
      </c>
      <c r="CE54" s="240">
        <f t="shared" si="272"/>
        <v>0.39205403719190035</v>
      </c>
      <c r="CF54" s="240">
        <f t="shared" si="272"/>
        <v>0.343205344962418</v>
      </c>
      <c r="CG54" s="240">
        <f t="shared" si="272"/>
        <v>0.33471708426677343</v>
      </c>
      <c r="CH54" s="241">
        <f t="shared" si="272"/>
        <v>0.3369706838573352</v>
      </c>
      <c r="CI54" s="248">
        <f t="shared" si="272"/>
        <v>0.3346695951062002</v>
      </c>
      <c r="CJ54" s="240">
        <f t="shared" si="272"/>
        <v>0.33435979298019003</v>
      </c>
      <c r="CK54" s="240">
        <f t="shared" si="272"/>
        <v>0.32576630600835138</v>
      </c>
      <c r="CL54" s="240">
        <f t="shared" si="272"/>
        <v>0.31983023293536239</v>
      </c>
      <c r="CM54" s="240">
        <f t="shared" si="272"/>
        <v>0.30865987485240348</v>
      </c>
      <c r="CN54" s="240">
        <f t="shared" si="272"/>
        <v>0.30627182553008614</v>
      </c>
      <c r="CO54" s="240">
        <f t="shared" si="272"/>
        <v>0.3071798518763813</v>
      </c>
      <c r="CP54" s="240">
        <f t="shared" si="272"/>
        <v>0.30596993864035299</v>
      </c>
      <c r="CQ54" s="240">
        <f t="shared" si="272"/>
        <v>0.29991507559744923</v>
      </c>
      <c r="CR54" s="240">
        <f t="shared" si="272"/>
        <v>0.29135782538881316</v>
      </c>
      <c r="CS54" s="240">
        <f t="shared" si="272"/>
        <v>0.29164324563679977</v>
      </c>
      <c r="CT54" s="241">
        <f t="shared" si="272"/>
        <v>0.29975616326609389</v>
      </c>
      <c r="CU54" s="240">
        <f t="shared" si="272"/>
        <v>0.3015647429019318</v>
      </c>
      <c r="CV54" s="240">
        <f t="shared" si="272"/>
        <v>0.29930177502989902</v>
      </c>
      <c r="CW54" s="240">
        <f t="shared" si="272"/>
        <v>0.29624537726270689</v>
      </c>
      <c r="CX54" s="240">
        <f t="shared" si="272"/>
        <v>0.27959314277380698</v>
      </c>
      <c r="CY54" s="240">
        <f t="shared" si="272"/>
        <v>0.26786612013532773</v>
      </c>
      <c r="CZ54" s="240">
        <f t="shared" si="272"/>
        <v>0.26581049871604018</v>
      </c>
      <c r="DA54" s="240">
        <f t="shared" si="272"/>
        <v>0.26515373666506414</v>
      </c>
      <c r="DB54" s="240">
        <f t="shared" si="272"/>
        <v>0.26221746166871479</v>
      </c>
      <c r="DC54" s="240">
        <f t="shared" si="272"/>
        <v>0.257416595371735</v>
      </c>
      <c r="DD54" s="240">
        <f t="shared" si="272"/>
        <v>0.25182974769133598</v>
      </c>
      <c r="DE54" s="240">
        <f t="shared" si="272"/>
        <v>0.2457412098952062</v>
      </c>
      <c r="DF54" s="241">
        <f t="shared" si="272"/>
        <v>0.25155338436309516</v>
      </c>
      <c r="DG54" s="240">
        <f t="shared" si="272"/>
        <v>0.25252350392242096</v>
      </c>
      <c r="DH54" s="240">
        <f t="shared" si="272"/>
        <v>0.25339659322737873</v>
      </c>
      <c r="DI54" s="240">
        <f t="shared" si="272"/>
        <v>0.24761399014139315</v>
      </c>
      <c r="DJ54" s="240">
        <f t="shared" si="272"/>
        <v>0.22914081678660764</v>
      </c>
      <c r="DK54" s="240">
        <f t="shared" si="272"/>
        <v>0.22846599860077574</v>
      </c>
      <c r="DL54" s="240">
        <f t="shared" ref="DL54:DR54" si="273">SUM(DL51)/DL53</f>
        <v>0.22599208715694316</v>
      </c>
      <c r="DM54" s="240">
        <f t="shared" si="273"/>
        <v>0.23071044443466066</v>
      </c>
      <c r="DN54" s="240">
        <f t="shared" si="273"/>
        <v>0.23131832325707791</v>
      </c>
      <c r="DO54" s="240">
        <f t="shared" si="273"/>
        <v>0.22700494237888155</v>
      </c>
      <c r="DP54" s="240">
        <f t="shared" si="273"/>
        <v>0.21833280976702543</v>
      </c>
      <c r="DQ54" s="240">
        <f t="shared" si="273"/>
        <v>0.21762425036610736</v>
      </c>
      <c r="DR54" s="240">
        <f t="shared" si="273"/>
        <v>0.22184892496889022</v>
      </c>
      <c r="DS54" s="240">
        <f t="shared" ref="DS54:FH54" si="274">SUM(DS51)/DS53</f>
        <v>0.22446829358842749</v>
      </c>
      <c r="DT54" s="240">
        <f t="shared" si="274"/>
        <v>0.2222952887585479</v>
      </c>
      <c r="DU54" s="240">
        <f t="shared" si="274"/>
        <v>0.21594198163778339</v>
      </c>
      <c r="DV54" s="356">
        <f t="shared" si="274"/>
        <v>0.18775595181653237</v>
      </c>
      <c r="DW54" s="356">
        <f t="shared" si="274"/>
        <v>0.20195793311077886</v>
      </c>
      <c r="DX54" s="356">
        <f t="shared" si="274"/>
        <v>0.20235669687349156</v>
      </c>
      <c r="DY54" s="356">
        <f t="shared" si="274"/>
        <v>0.2032690102955928</v>
      </c>
      <c r="DZ54" s="356">
        <f t="shared" si="274"/>
        <v>0.2030450157596573</v>
      </c>
      <c r="EA54" s="356">
        <f t="shared" si="274"/>
        <v>0.1990312087514727</v>
      </c>
      <c r="EB54" s="356">
        <f t="shared" si="274"/>
        <v>0.19400948322896105</v>
      </c>
      <c r="EC54" s="356">
        <f t="shared" si="274"/>
        <v>0.19294395118289934</v>
      </c>
      <c r="ED54" s="356">
        <f t="shared" si="274"/>
        <v>0.19661430545706132</v>
      </c>
      <c r="EE54" s="356">
        <f t="shared" si="274"/>
        <v>0.2014755956871189</v>
      </c>
      <c r="EF54" s="356">
        <f t="shared" si="274"/>
        <v>0.20056887890034303</v>
      </c>
      <c r="EG54" s="356">
        <f t="shared" si="274"/>
        <v>0.19601206436554292</v>
      </c>
      <c r="EH54" s="356">
        <f t="shared" si="274"/>
        <v>0.18964326089886799</v>
      </c>
      <c r="EI54" s="356">
        <f t="shared" si="274"/>
        <v>0.18856210075926441</v>
      </c>
      <c r="EJ54" s="356">
        <f t="shared" si="274"/>
        <v>0.18401237081174968</v>
      </c>
      <c r="EK54" s="356">
        <f t="shared" si="274"/>
        <v>0.18555830051375444</v>
      </c>
      <c r="EL54" s="356">
        <f t="shared" si="274"/>
        <v>0.18611382794807663</v>
      </c>
      <c r="EM54" s="356">
        <f t="shared" si="274"/>
        <v>0.18529002172809264</v>
      </c>
      <c r="EN54" s="356">
        <f t="shared" si="274"/>
        <v>0.18170662196031323</v>
      </c>
      <c r="EO54" s="356">
        <f t="shared" si="274"/>
        <v>0.18144501411504579</v>
      </c>
      <c r="EP54" s="356">
        <f t="shared" si="274"/>
        <v>0.18697278181142063</v>
      </c>
      <c r="EQ54" s="356">
        <f t="shared" si="274"/>
        <v>0.18908490145315801</v>
      </c>
      <c r="ER54" s="356">
        <f t="shared" si="274"/>
        <v>0.18777745885237193</v>
      </c>
      <c r="ES54" s="356">
        <f t="shared" si="274"/>
        <v>0.18484302611909686</v>
      </c>
      <c r="ET54" s="356">
        <f t="shared" si="274"/>
        <v>0.15807953563704519</v>
      </c>
      <c r="EU54" s="356">
        <f t="shared" si="274"/>
        <v>0.18754705521207465</v>
      </c>
      <c r="EV54" s="356">
        <f t="shared" si="274"/>
        <v>0.16919522478018165</v>
      </c>
      <c r="EW54" s="356">
        <f t="shared" si="274"/>
        <v>0.17206783568361544</v>
      </c>
      <c r="EX54" s="356">
        <f t="shared" si="274"/>
        <v>0.17127679377110724</v>
      </c>
      <c r="EY54" s="282">
        <f t="shared" si="274"/>
        <v>0.16921082093932222</v>
      </c>
      <c r="EZ54" s="282">
        <f t="shared" si="274"/>
        <v>0.16487754602460442</v>
      </c>
      <c r="FA54" s="282">
        <f t="shared" si="274"/>
        <v>0.16535922001442904</v>
      </c>
      <c r="FB54" s="282">
        <f t="shared" si="274"/>
        <v>0.17003331094874499</v>
      </c>
      <c r="FC54" s="282">
        <f t="shared" si="274"/>
        <v>0.17021127461494359</v>
      </c>
      <c r="FD54" s="282">
        <f t="shared" si="274"/>
        <v>0.16967048448483685</v>
      </c>
      <c r="FE54" s="282">
        <f t="shared" si="274"/>
        <v>0.16776475812768576</v>
      </c>
      <c r="FF54" s="282">
        <f t="shared" si="274"/>
        <v>0.15635751618646349</v>
      </c>
      <c r="FG54" s="282">
        <f t="shared" si="274"/>
        <v>0.15331790896106839</v>
      </c>
      <c r="FH54" s="282">
        <f t="shared" si="274"/>
        <v>0.15386401634776148</v>
      </c>
      <c r="FI54" s="282">
        <f t="shared" ref="FI54:FK54" si="275">SUM(FI51)/FI53</f>
        <v>0.15674038200686238</v>
      </c>
      <c r="FJ54" s="282">
        <f t="shared" si="275"/>
        <v>0.15833774331404768</v>
      </c>
      <c r="FK54" s="282">
        <f t="shared" si="275"/>
        <v>0.15622501745944567</v>
      </c>
    </row>
    <row r="55" spans="2:167" ht="13.8" thickBot="1" x14ac:dyDescent="0.3">
      <c r="B55" s="4" t="s">
        <v>11</v>
      </c>
      <c r="C55" s="250">
        <f t="shared" ref="C55:H55" si="276">SUM(C52/C53)</f>
        <v>1.1153999048441906E-2</v>
      </c>
      <c r="D55" s="245">
        <f t="shared" si="276"/>
        <v>1.3152837811250343E-2</v>
      </c>
      <c r="E55" s="245">
        <f t="shared" si="276"/>
        <v>1.7160423599074919E-2</v>
      </c>
      <c r="F55" s="245">
        <f t="shared" si="276"/>
        <v>2.335131814296235E-2</v>
      </c>
      <c r="G55" s="245">
        <f t="shared" si="276"/>
        <v>2.5344002209472367E-2</v>
      </c>
      <c r="H55" s="245">
        <f t="shared" si="276"/>
        <v>2.2670135190885878E-2</v>
      </c>
      <c r="I55" s="245">
        <f t="shared" ref="I55:Q55" si="277">SUM(I52/I53)</f>
        <v>3.0353008764371008E-2</v>
      </c>
      <c r="J55" s="245">
        <f t="shared" si="277"/>
        <v>3.8421489577464787E-2</v>
      </c>
      <c r="K55" s="245">
        <f t="shared" si="277"/>
        <v>4.1055211006268424E-2</v>
      </c>
      <c r="L55" s="245">
        <f t="shared" si="277"/>
        <v>4.6389650835388541E-2</v>
      </c>
      <c r="M55" s="245">
        <f t="shared" si="277"/>
        <v>5.4102829425850145E-2</v>
      </c>
      <c r="N55" s="246">
        <f t="shared" si="277"/>
        <v>6.2536819024899298E-2</v>
      </c>
      <c r="O55" s="250">
        <f t="shared" si="277"/>
        <v>6.3788994510644001E-2</v>
      </c>
      <c r="P55" s="245">
        <f t="shared" si="277"/>
        <v>6.6042893187552562E-2</v>
      </c>
      <c r="Q55" s="245">
        <f t="shared" si="277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278">SUM(U52/U53)</f>
        <v>9.9813027962140935E-2</v>
      </c>
      <c r="V55" s="245">
        <f t="shared" si="278"/>
        <v>0.11080691671626902</v>
      </c>
      <c r="W55" s="245">
        <f t="shared" si="278"/>
        <v>0.1212170809618122</v>
      </c>
      <c r="X55" s="245">
        <f t="shared" si="278"/>
        <v>0.13463277804346876</v>
      </c>
      <c r="Y55" s="245">
        <f t="shared" si="278"/>
        <v>0.14402606225382597</v>
      </c>
      <c r="Z55" s="246">
        <f t="shared" si="278"/>
        <v>0.15129771428934935</v>
      </c>
      <c r="AA55" s="250">
        <f t="shared" ref="AA55:AF55" si="279">SUM(AA52/AA53)</f>
        <v>0.15936410464554357</v>
      </c>
      <c r="AB55" s="245">
        <f t="shared" si="279"/>
        <v>0.16064996169460741</v>
      </c>
      <c r="AC55" s="245">
        <f t="shared" si="279"/>
        <v>0.16644013482611356</v>
      </c>
      <c r="AD55" s="245">
        <f t="shared" si="279"/>
        <v>0.17893468278131905</v>
      </c>
      <c r="AE55" s="245">
        <f t="shared" si="279"/>
        <v>0.19103324908301272</v>
      </c>
      <c r="AF55" s="245">
        <f t="shared" si="279"/>
        <v>0.20713313232628233</v>
      </c>
      <c r="AG55" s="245">
        <f t="shared" ref="AG55:AL55" si="280">SUM(AG52/AG53)</f>
        <v>0.21406992957797291</v>
      </c>
      <c r="AH55" s="245">
        <f t="shared" si="280"/>
        <v>0.21762761285792073</v>
      </c>
      <c r="AI55" s="245">
        <f t="shared" si="280"/>
        <v>0.23239497603528475</v>
      </c>
      <c r="AJ55" s="245">
        <f t="shared" si="280"/>
        <v>0.23960008744874819</v>
      </c>
      <c r="AK55" s="245">
        <f t="shared" si="280"/>
        <v>0.24266764860062573</v>
      </c>
      <c r="AL55" s="246">
        <f t="shared" si="280"/>
        <v>0.24024173737662641</v>
      </c>
      <c r="AM55" s="250">
        <f t="shared" ref="AM55:AR55" si="281">SUM(AM52/AM53)</f>
        <v>0.24290698858200477</v>
      </c>
      <c r="AN55" s="245">
        <f t="shared" si="281"/>
        <v>0.24582686080829133</v>
      </c>
      <c r="AO55" s="245">
        <f t="shared" si="281"/>
        <v>0.25244394081025057</v>
      </c>
      <c r="AP55" s="245">
        <f t="shared" si="281"/>
        <v>0.26395941574216192</v>
      </c>
      <c r="AQ55" s="245">
        <f t="shared" si="281"/>
        <v>0.27559497353576923</v>
      </c>
      <c r="AR55" s="245">
        <f t="shared" si="281"/>
        <v>0.28137111540545595</v>
      </c>
      <c r="AS55" s="245">
        <f t="shared" ref="AS55:BD55" si="282">SUM(AS52/AS53)</f>
        <v>0.2838069386175931</v>
      </c>
      <c r="AT55" s="245">
        <f t="shared" si="282"/>
        <v>0.29142787855206104</v>
      </c>
      <c r="AU55" s="245">
        <f t="shared" si="282"/>
        <v>0.29865428634153324</v>
      </c>
      <c r="AV55" s="245">
        <f t="shared" si="282"/>
        <v>0.31013127838081367</v>
      </c>
      <c r="AW55" s="245">
        <f t="shared" si="282"/>
        <v>0.31531853045992148</v>
      </c>
      <c r="AX55" s="246">
        <f t="shared" si="282"/>
        <v>0.3128643129903611</v>
      </c>
      <c r="AY55" s="250">
        <f t="shared" si="282"/>
        <v>0.31683792206490968</v>
      </c>
      <c r="AZ55" s="245">
        <f t="shared" si="282"/>
        <v>0.32553797822504571</v>
      </c>
      <c r="BA55" s="245">
        <f t="shared" si="282"/>
        <v>0.33282695913914795</v>
      </c>
      <c r="BB55" s="245">
        <f t="shared" si="282"/>
        <v>0.34817501316805599</v>
      </c>
      <c r="BC55" s="245">
        <f t="shared" si="282"/>
        <v>0.35879391022315876</v>
      </c>
      <c r="BD55" s="245">
        <f t="shared" si="282"/>
        <v>0.36062243722704446</v>
      </c>
      <c r="BE55" s="245">
        <f t="shared" ref="BE55:BJ55" si="283">SUM(BE52/BE53)</f>
        <v>0.36751287587286774</v>
      </c>
      <c r="BF55" s="245">
        <f t="shared" si="283"/>
        <v>0.36851839002194658</v>
      </c>
      <c r="BG55" s="245">
        <f t="shared" si="283"/>
        <v>0.37568180788950772</v>
      </c>
      <c r="BH55" s="245">
        <f t="shared" si="283"/>
        <v>0.38585634581066741</v>
      </c>
      <c r="BI55" s="245">
        <f t="shared" si="283"/>
        <v>0.38767573100160019</v>
      </c>
      <c r="BJ55" s="246">
        <f t="shared" si="283"/>
        <v>0.38200725952979064</v>
      </c>
      <c r="BK55" s="250">
        <f t="shared" ref="BK55:BP55" si="284">SUM(BK52/BK53)</f>
        <v>0.38459753309426387</v>
      </c>
      <c r="BL55" s="245">
        <f t="shared" si="284"/>
        <v>0.38556487084144209</v>
      </c>
      <c r="BM55" s="245">
        <f t="shared" si="284"/>
        <v>0.39694960746923996</v>
      </c>
      <c r="BN55" s="245">
        <f t="shared" si="284"/>
        <v>0.42421692171398367</v>
      </c>
      <c r="BO55" s="245">
        <f t="shared" si="284"/>
        <v>0.43045992370023967</v>
      </c>
      <c r="BP55" s="245">
        <f t="shared" si="284"/>
        <v>0.44178246033715951</v>
      </c>
      <c r="BQ55" s="245">
        <f t="shared" ref="BQ55:BV55" si="285">SUM(BQ52/BQ53)</f>
        <v>0.44566328753662604</v>
      </c>
      <c r="BR55" s="245">
        <f t="shared" si="285"/>
        <v>0.45368112980110636</v>
      </c>
      <c r="BS55" s="245">
        <f t="shared" si="285"/>
        <v>0.45955338908874405</v>
      </c>
      <c r="BT55" s="245">
        <f t="shared" si="285"/>
        <v>0.47247520611114568</v>
      </c>
      <c r="BU55" s="245">
        <f t="shared" si="285"/>
        <v>0.48103687052329358</v>
      </c>
      <c r="BV55" s="246">
        <f t="shared" si="285"/>
        <v>0.48575546677845466</v>
      </c>
      <c r="BW55" s="250">
        <f t="shared" ref="BW55:CB55" si="286">SUM(BW52/BW53)</f>
        <v>0.48583026787172123</v>
      </c>
      <c r="BX55" s="245">
        <f t="shared" si="286"/>
        <v>0.49530438506854213</v>
      </c>
      <c r="BY55" s="245">
        <f t="shared" si="286"/>
        <v>0.49791228840844431</v>
      </c>
      <c r="BZ55" s="245">
        <f t="shared" si="286"/>
        <v>0.524313338514793</v>
      </c>
      <c r="CA55" s="245">
        <f t="shared" si="286"/>
        <v>0.53753118002540967</v>
      </c>
      <c r="CB55" s="245">
        <f t="shared" si="286"/>
        <v>0.54411355904381353</v>
      </c>
      <c r="CC55" s="245">
        <f t="shared" ref="CC55:DK55" si="287">SUM(CC52/CC53)</f>
        <v>0.55260328219094534</v>
      </c>
      <c r="CD55" s="245">
        <f t="shared" si="287"/>
        <v>0.57402067203335272</v>
      </c>
      <c r="CE55" s="245">
        <f t="shared" si="287"/>
        <v>0.60794596280809965</v>
      </c>
      <c r="CF55" s="245">
        <f t="shared" si="287"/>
        <v>0.65679465503758205</v>
      </c>
      <c r="CG55" s="245">
        <f t="shared" si="287"/>
        <v>0.66528291573322662</v>
      </c>
      <c r="CH55" s="246">
        <f t="shared" si="287"/>
        <v>0.6630293161426648</v>
      </c>
      <c r="CI55" s="250">
        <f t="shared" si="287"/>
        <v>0.6653304048937998</v>
      </c>
      <c r="CJ55" s="245">
        <f t="shared" si="287"/>
        <v>0.66564020701980997</v>
      </c>
      <c r="CK55" s="245">
        <f t="shared" si="287"/>
        <v>0.67423369399164856</v>
      </c>
      <c r="CL55" s="245">
        <f t="shared" si="287"/>
        <v>0.68016976706463772</v>
      </c>
      <c r="CM55" s="245">
        <f t="shared" si="287"/>
        <v>0.69134012514759646</v>
      </c>
      <c r="CN55" s="245">
        <f t="shared" si="287"/>
        <v>0.69372817446991386</v>
      </c>
      <c r="CO55" s="245">
        <f t="shared" si="287"/>
        <v>0.69282014812361858</v>
      </c>
      <c r="CP55" s="245">
        <f t="shared" si="287"/>
        <v>0.69403006135964695</v>
      </c>
      <c r="CQ55" s="245">
        <f t="shared" si="287"/>
        <v>0.70008492440255088</v>
      </c>
      <c r="CR55" s="245">
        <f t="shared" si="287"/>
        <v>0.70864217461118695</v>
      </c>
      <c r="CS55" s="245">
        <f t="shared" si="287"/>
        <v>0.70835675436320034</v>
      </c>
      <c r="CT55" s="246">
        <f t="shared" si="287"/>
        <v>0.700243836733906</v>
      </c>
      <c r="CU55" s="285">
        <f t="shared" si="287"/>
        <v>0.6984352570980682</v>
      </c>
      <c r="CV55" s="245">
        <f t="shared" si="287"/>
        <v>0.70069822497010104</v>
      </c>
      <c r="CW55" s="245">
        <f t="shared" si="287"/>
        <v>0.70375462273729317</v>
      </c>
      <c r="CX55" s="245">
        <f t="shared" si="287"/>
        <v>0.72040685722619302</v>
      </c>
      <c r="CY55" s="245">
        <f t="shared" si="287"/>
        <v>0.73213387986467227</v>
      </c>
      <c r="CZ55" s="245">
        <f t="shared" si="287"/>
        <v>0.73418950128395988</v>
      </c>
      <c r="DA55" s="245">
        <f t="shared" si="287"/>
        <v>0.73484626333493586</v>
      </c>
      <c r="DB55" s="245">
        <f t="shared" si="287"/>
        <v>0.73778253833128526</v>
      </c>
      <c r="DC55" s="245">
        <f t="shared" si="287"/>
        <v>0.742583404628265</v>
      </c>
      <c r="DD55" s="245">
        <f t="shared" si="287"/>
        <v>0.74817025230866407</v>
      </c>
      <c r="DE55" s="245">
        <f t="shared" si="287"/>
        <v>0.7542587901047938</v>
      </c>
      <c r="DF55" s="246">
        <f t="shared" si="287"/>
        <v>0.74844661563690484</v>
      </c>
      <c r="DG55" s="245">
        <f t="shared" si="287"/>
        <v>0.74747649607757904</v>
      </c>
      <c r="DH55" s="245">
        <f t="shared" si="287"/>
        <v>0.74660340677262116</v>
      </c>
      <c r="DI55" s="245">
        <f t="shared" si="287"/>
        <v>0.75238600985860682</v>
      </c>
      <c r="DJ55" s="245">
        <f t="shared" si="287"/>
        <v>0.77085918321339231</v>
      </c>
      <c r="DK55" s="245">
        <f t="shared" si="287"/>
        <v>0.77153400139922423</v>
      </c>
      <c r="DL55" s="245">
        <f t="shared" ref="DL55:DR55" si="288">SUM(DL52/DL53)</f>
        <v>0.77400791284305681</v>
      </c>
      <c r="DM55" s="245">
        <f t="shared" si="288"/>
        <v>0.76928955556533929</v>
      </c>
      <c r="DN55" s="245">
        <f t="shared" si="288"/>
        <v>0.76868167674292209</v>
      </c>
      <c r="DO55" s="245">
        <f t="shared" si="288"/>
        <v>0.77299505762111842</v>
      </c>
      <c r="DP55" s="245">
        <f t="shared" si="288"/>
        <v>0.7816671902329746</v>
      </c>
      <c r="DQ55" s="245">
        <f t="shared" si="288"/>
        <v>0.78237574963389256</v>
      </c>
      <c r="DR55" s="245">
        <f t="shared" si="288"/>
        <v>0.77815107503110981</v>
      </c>
      <c r="DS55" s="245">
        <f t="shared" ref="DS55:FH55" si="289">SUM(DS52/DS53)</f>
        <v>0.77553170641157254</v>
      </c>
      <c r="DT55" s="245">
        <f t="shared" si="289"/>
        <v>0.77770471124145202</v>
      </c>
      <c r="DU55" s="245">
        <f t="shared" si="289"/>
        <v>0.78405801836221656</v>
      </c>
      <c r="DV55" s="357">
        <f t="shared" si="289"/>
        <v>0.81224404818346763</v>
      </c>
      <c r="DW55" s="357">
        <f t="shared" si="289"/>
        <v>0.79804206688922108</v>
      </c>
      <c r="DX55" s="357">
        <f t="shared" si="289"/>
        <v>0.79764330312650833</v>
      </c>
      <c r="DY55" s="357">
        <f t="shared" si="289"/>
        <v>0.79673098970440714</v>
      </c>
      <c r="DZ55" s="357">
        <f t="shared" si="289"/>
        <v>0.79695498424034272</v>
      </c>
      <c r="EA55" s="357">
        <f t="shared" si="289"/>
        <v>0.80096879124852727</v>
      </c>
      <c r="EB55" s="357">
        <f t="shared" si="289"/>
        <v>0.80599051677103895</v>
      </c>
      <c r="EC55" s="357">
        <f t="shared" si="289"/>
        <v>0.80705604881710069</v>
      </c>
      <c r="ED55" s="357">
        <f t="shared" si="289"/>
        <v>0.80338569454293873</v>
      </c>
      <c r="EE55" s="357">
        <f t="shared" si="289"/>
        <v>0.79852440431288108</v>
      </c>
      <c r="EF55" s="357">
        <f t="shared" si="289"/>
        <v>0.79943112109965697</v>
      </c>
      <c r="EG55" s="357">
        <f t="shared" si="289"/>
        <v>0.80398793563445703</v>
      </c>
      <c r="EH55" s="357">
        <f t="shared" si="289"/>
        <v>0.81035673910113204</v>
      </c>
      <c r="EI55" s="357">
        <f t="shared" si="289"/>
        <v>0.81143789924073551</v>
      </c>
      <c r="EJ55" s="357">
        <f t="shared" si="289"/>
        <v>0.8159876291882503</v>
      </c>
      <c r="EK55" s="357">
        <f t="shared" si="289"/>
        <v>0.81444169948624545</v>
      </c>
      <c r="EL55" s="357">
        <f t="shared" si="289"/>
        <v>0.81388617205192337</v>
      </c>
      <c r="EM55" s="357">
        <f t="shared" si="289"/>
        <v>0.81470997827190739</v>
      </c>
      <c r="EN55" s="357">
        <f t="shared" si="289"/>
        <v>0.81829337803968671</v>
      </c>
      <c r="EO55" s="357">
        <f t="shared" si="289"/>
        <v>0.81855498588495434</v>
      </c>
      <c r="EP55" s="357">
        <f t="shared" si="289"/>
        <v>0.81302721818857937</v>
      </c>
      <c r="EQ55" s="357">
        <f t="shared" si="289"/>
        <v>0.81091509854684196</v>
      </c>
      <c r="ER55" s="357">
        <f t="shared" si="289"/>
        <v>0.81222254114762804</v>
      </c>
      <c r="ES55" s="357">
        <f t="shared" si="289"/>
        <v>0.81515697388090314</v>
      </c>
      <c r="ET55" s="357">
        <f t="shared" si="289"/>
        <v>0.84192046436295476</v>
      </c>
      <c r="EU55" s="357">
        <f t="shared" si="289"/>
        <v>0.81245294478792529</v>
      </c>
      <c r="EV55" s="357">
        <f t="shared" si="289"/>
        <v>0.83080477521981833</v>
      </c>
      <c r="EW55" s="357">
        <f t="shared" si="289"/>
        <v>0.82793216431638461</v>
      </c>
      <c r="EX55" s="357">
        <f t="shared" si="289"/>
        <v>0.82872320622889273</v>
      </c>
      <c r="EY55" s="354">
        <f t="shared" si="289"/>
        <v>0.83078917906067773</v>
      </c>
      <c r="EZ55" s="354">
        <f t="shared" si="289"/>
        <v>0.83512245397539564</v>
      </c>
      <c r="FA55" s="354">
        <f t="shared" si="289"/>
        <v>0.83464077998557096</v>
      </c>
      <c r="FB55" s="354">
        <f t="shared" si="289"/>
        <v>0.82996668905125492</v>
      </c>
      <c r="FC55" s="354">
        <f t="shared" si="289"/>
        <v>0.82978872538505644</v>
      </c>
      <c r="FD55" s="354">
        <f t="shared" si="289"/>
        <v>0.83032951551516321</v>
      </c>
      <c r="FE55" s="354">
        <f t="shared" si="289"/>
        <v>0.83223524187231424</v>
      </c>
      <c r="FF55" s="354">
        <f t="shared" si="289"/>
        <v>0.84364248381353657</v>
      </c>
      <c r="FG55" s="354">
        <f t="shared" si="289"/>
        <v>0.84668209103893166</v>
      </c>
      <c r="FH55" s="354">
        <f t="shared" si="289"/>
        <v>0.84613598365223852</v>
      </c>
      <c r="FI55" s="354">
        <f t="shared" ref="FI55:FK55" si="290">SUM(FI52/FI53)</f>
        <v>0.84325961799313764</v>
      </c>
      <c r="FJ55" s="354">
        <f t="shared" si="290"/>
        <v>0.84166225668595229</v>
      </c>
      <c r="FK55" s="354">
        <f t="shared" si="290"/>
        <v>0.84377498254055427</v>
      </c>
    </row>
    <row r="56" spans="2:167" x14ac:dyDescent="0.25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</row>
    <row r="57" spans="2:167" x14ac:dyDescent="0.25">
      <c r="B57" s="3" t="s">
        <v>76</v>
      </c>
      <c r="C57" s="201">
        <f t="shared" ref="C57:AW57" si="291">SUM(1000*(C53))/C10</f>
        <v>1126.8662776517647</v>
      </c>
      <c r="D57" s="69">
        <f t="shared" si="291"/>
        <v>1006.5643009265158</v>
      </c>
      <c r="E57" s="69">
        <f t="shared" si="291"/>
        <v>955.44632398791987</v>
      </c>
      <c r="F57" s="69">
        <f t="shared" si="291"/>
        <v>889.47182234729587</v>
      </c>
      <c r="G57" s="69">
        <f t="shared" si="291"/>
        <v>1185.568539770954</v>
      </c>
      <c r="H57" s="69">
        <f t="shared" si="291"/>
        <v>1271.5764075876309</v>
      </c>
      <c r="I57" s="69">
        <f t="shared" si="291"/>
        <v>1476.6725569486982</v>
      </c>
      <c r="J57" s="69">
        <f t="shared" si="291"/>
        <v>1591.569684031723</v>
      </c>
      <c r="K57" s="69">
        <f t="shared" si="291"/>
        <v>1536.3216393200548</v>
      </c>
      <c r="L57" s="69">
        <f t="shared" si="291"/>
        <v>1192.8764814029132</v>
      </c>
      <c r="M57" s="69">
        <f t="shared" si="291"/>
        <v>811.50217801367421</v>
      </c>
      <c r="N57" s="89">
        <f t="shared" si="291"/>
        <v>928.78066263141125</v>
      </c>
      <c r="O57" s="201">
        <f t="shared" si="291"/>
        <v>1109.0290316449682</v>
      </c>
      <c r="P57" s="69">
        <f t="shared" si="291"/>
        <v>1129.8992094744283</v>
      </c>
      <c r="Q57" s="69">
        <f t="shared" si="291"/>
        <v>995.2665315939762</v>
      </c>
      <c r="R57" s="69">
        <f t="shared" si="291"/>
        <v>794.55178523965628</v>
      </c>
      <c r="S57" s="69">
        <f t="shared" si="291"/>
        <v>1080.2560497037659</v>
      </c>
      <c r="T57" s="69">
        <f t="shared" si="291"/>
        <v>1402.6923348017622</v>
      </c>
      <c r="U57" s="69">
        <f t="shared" si="291"/>
        <v>1598.0615634760027</v>
      </c>
      <c r="V57" s="69">
        <f t="shared" si="291"/>
        <v>1741.2552887280794</v>
      </c>
      <c r="W57" s="69">
        <f t="shared" si="291"/>
        <v>1497.593629956923</v>
      </c>
      <c r="X57" s="69">
        <f t="shared" si="291"/>
        <v>1117.7683722497545</v>
      </c>
      <c r="Y57" s="69">
        <f t="shared" si="291"/>
        <v>919.41713159720382</v>
      </c>
      <c r="Z57" s="89">
        <f t="shared" si="291"/>
        <v>936.55323800930103</v>
      </c>
      <c r="AA57" s="201">
        <f t="shared" si="291"/>
        <v>1071.0645316234468</v>
      </c>
      <c r="AB57" s="69">
        <f t="shared" si="291"/>
        <v>1077.1608592106177</v>
      </c>
      <c r="AC57" s="69">
        <f t="shared" si="291"/>
        <v>899.31199981562679</v>
      </c>
      <c r="AD57" s="69">
        <f t="shared" si="291"/>
        <v>817.29419074246664</v>
      </c>
      <c r="AE57" s="69">
        <f t="shared" si="291"/>
        <v>949.5221436503507</v>
      </c>
      <c r="AF57" s="69">
        <f t="shared" si="291"/>
        <v>1388.5042124844274</v>
      </c>
      <c r="AG57" s="69">
        <f t="shared" si="291"/>
        <v>1531.3438607798905</v>
      </c>
      <c r="AH57" s="69">
        <f t="shared" si="291"/>
        <v>1614.4627903894143</v>
      </c>
      <c r="AI57" s="69">
        <f t="shared" si="291"/>
        <v>1513.9917468100905</v>
      </c>
      <c r="AJ57" s="69">
        <f t="shared" si="291"/>
        <v>1210.4342161898476</v>
      </c>
      <c r="AK57" s="69">
        <f t="shared" si="291"/>
        <v>991.14429142196411</v>
      </c>
      <c r="AL57" s="89">
        <f t="shared" si="291"/>
        <v>953.82861756773002</v>
      </c>
      <c r="AM57" s="201">
        <f t="shared" si="291"/>
        <v>1084.7148662783718</v>
      </c>
      <c r="AN57" s="69">
        <f t="shared" si="291"/>
        <v>1031.7678832450208</v>
      </c>
      <c r="AO57" s="69">
        <f t="shared" si="291"/>
        <v>864.52258266997637</v>
      </c>
      <c r="AP57" s="69">
        <f t="shared" si="291"/>
        <v>799.38266908178275</v>
      </c>
      <c r="AQ57" s="69">
        <f t="shared" si="291"/>
        <v>926.15529497194666</v>
      </c>
      <c r="AR57" s="69">
        <f t="shared" si="291"/>
        <v>1433.3753594963655</v>
      </c>
      <c r="AS57" s="69">
        <f t="shared" si="291"/>
        <v>1706.4444041726601</v>
      </c>
      <c r="AT57" s="69">
        <f t="shared" si="291"/>
        <v>1662.712142376447</v>
      </c>
      <c r="AU57" s="69">
        <f t="shared" si="291"/>
        <v>1628.3527650501294</v>
      </c>
      <c r="AV57" s="69">
        <f t="shared" si="291"/>
        <v>1397.5630845344056</v>
      </c>
      <c r="AW57" s="69">
        <f t="shared" si="291"/>
        <v>889.14691060535097</v>
      </c>
      <c r="AX57" s="89">
        <f>SUM(1000*(AX53))/AX10</f>
        <v>1012.4951441637608</v>
      </c>
      <c r="AY57" s="201">
        <f t="shared" ref="AY57:BJ57" si="292">SUM(1000*(AY53))/AY10</f>
        <v>977.86908915218623</v>
      </c>
      <c r="AZ57" s="69">
        <f t="shared" si="292"/>
        <v>868.599578829145</v>
      </c>
      <c r="BA57" s="69">
        <f t="shared" si="292"/>
        <v>891.93156268747919</v>
      </c>
      <c r="BB57" s="69">
        <f t="shared" si="292"/>
        <v>884.08116915728272</v>
      </c>
      <c r="BC57" s="69">
        <f t="shared" si="292"/>
        <v>1056.007437684267</v>
      </c>
      <c r="BD57" s="69">
        <f t="shared" si="292"/>
        <v>1414.2690719868963</v>
      </c>
      <c r="BE57" s="69">
        <f t="shared" si="292"/>
        <v>1570.3250204529138</v>
      </c>
      <c r="BF57" s="69">
        <f t="shared" si="292"/>
        <v>1773.7702420991193</v>
      </c>
      <c r="BG57" s="69">
        <f t="shared" si="292"/>
        <v>1552.7863711794514</v>
      </c>
      <c r="BH57" s="69">
        <f t="shared" si="292"/>
        <v>1195.6138188734883</v>
      </c>
      <c r="BI57" s="69">
        <f t="shared" si="292"/>
        <v>873.3724340175952</v>
      </c>
      <c r="BJ57" s="89">
        <f t="shared" si="292"/>
        <v>976.40330656009462</v>
      </c>
      <c r="BK57" s="201">
        <f t="shared" ref="BK57:BP57" si="293">SUM(1000*(BK53))/BK10</f>
        <v>1112.2869349241146</v>
      </c>
      <c r="BL57" s="69">
        <f t="shared" si="293"/>
        <v>1174.8537801939135</v>
      </c>
      <c r="BM57" s="69">
        <f t="shared" si="293"/>
        <v>861.90512372130445</v>
      </c>
      <c r="BN57" s="69">
        <f t="shared" si="293"/>
        <v>794.4697701155842</v>
      </c>
      <c r="BO57" s="69">
        <f t="shared" si="293"/>
        <v>976.96524838494099</v>
      </c>
      <c r="BP57" s="69">
        <f t="shared" si="293"/>
        <v>1251.6775998135261</v>
      </c>
      <c r="BQ57" s="69">
        <f t="shared" ref="BQ57:BV57" si="294">SUM(1000*(BQ53))/BQ10</f>
        <v>1424.1813137013951</v>
      </c>
      <c r="BR57" s="69">
        <f t="shared" si="294"/>
        <v>1597.2852420464126</v>
      </c>
      <c r="BS57" s="69">
        <f t="shared" si="294"/>
        <v>1554.3518821150594</v>
      </c>
      <c r="BT57" s="69">
        <f t="shared" si="294"/>
        <v>1287.339162680476</v>
      </c>
      <c r="BU57" s="69">
        <f t="shared" si="294"/>
        <v>868.44640928799697</v>
      </c>
      <c r="BV57" s="89">
        <f t="shared" si="294"/>
        <v>951.7767390375152</v>
      </c>
      <c r="BW57" s="201">
        <f t="shared" ref="BW57:CB57" si="295">SUM(1000*(BW53))/BW10</f>
        <v>1138.7307576627568</v>
      </c>
      <c r="BX57" s="69">
        <f t="shared" si="295"/>
        <v>1022.1972809931806</v>
      </c>
      <c r="BY57" s="69">
        <f t="shared" si="295"/>
        <v>861.31341702478505</v>
      </c>
      <c r="BZ57" s="69">
        <f t="shared" si="295"/>
        <v>843.7341940672394</v>
      </c>
      <c r="CA57" s="69">
        <f t="shared" si="295"/>
        <v>932.2615028926831</v>
      </c>
      <c r="CB57" s="69">
        <f t="shared" si="295"/>
        <v>1430.4911252239049</v>
      </c>
      <c r="CC57" s="69">
        <f t="shared" ref="CC57:CK57" si="296">SUM(1000*(CC53))/CC10</f>
        <v>1620.1612144860649</v>
      </c>
      <c r="CD57" s="69">
        <f t="shared" si="296"/>
        <v>1677.4779224424581</v>
      </c>
      <c r="CE57" s="69">
        <f t="shared" si="296"/>
        <v>1316.1081011073456</v>
      </c>
      <c r="CF57" s="69">
        <f t="shared" si="296"/>
        <v>1092.285076293264</v>
      </c>
      <c r="CG57" s="69">
        <f t="shared" si="296"/>
        <v>773.95319224383877</v>
      </c>
      <c r="CH57" s="89">
        <f t="shared" si="296"/>
        <v>913.20819789956988</v>
      </c>
      <c r="CI57" s="201">
        <f t="shared" si="296"/>
        <v>1075.5464496993816</v>
      </c>
      <c r="CJ57" s="69">
        <f t="shared" si="296"/>
        <v>993.07407109753808</v>
      </c>
      <c r="CK57" s="69">
        <f t="shared" si="296"/>
        <v>861.37561862978521</v>
      </c>
      <c r="CL57" s="69">
        <f t="shared" ref="CL57:DI57" si="297">SUM(1000*(CL53))/CL10</f>
        <v>767.14520137905231</v>
      </c>
      <c r="CM57" s="69">
        <f t="shared" si="297"/>
        <v>960.09575360545455</v>
      </c>
      <c r="CN57" s="69">
        <f t="shared" si="297"/>
        <v>1296.7001672356955</v>
      </c>
      <c r="CO57" s="69">
        <f t="shared" si="297"/>
        <v>1742.2987635091163</v>
      </c>
      <c r="CP57" s="69">
        <f t="shared" si="297"/>
        <v>1714.9560776955716</v>
      </c>
      <c r="CQ57" s="69">
        <f t="shared" si="297"/>
        <v>1489.9080007884124</v>
      </c>
      <c r="CR57" s="69">
        <f t="shared" si="297"/>
        <v>1106.9876312843203</v>
      </c>
      <c r="CS57" s="69">
        <f t="shared" si="297"/>
        <v>828.65778579202322</v>
      </c>
      <c r="CT57" s="89">
        <f t="shared" si="297"/>
        <v>978.95306820668577</v>
      </c>
      <c r="CU57" s="69">
        <f t="shared" si="297"/>
        <v>1286.5704182911024</v>
      </c>
      <c r="CV57" s="69">
        <f t="shared" si="297"/>
        <v>1170.8556087000568</v>
      </c>
      <c r="CW57" s="69">
        <f t="shared" si="297"/>
        <v>1009.2078575761122</v>
      </c>
      <c r="CX57" s="69">
        <f t="shared" si="297"/>
        <v>775.18997832462071</v>
      </c>
      <c r="CY57" s="69">
        <f t="shared" si="297"/>
        <v>938.23099484992656</v>
      </c>
      <c r="CZ57" s="69">
        <f t="shared" si="297"/>
        <v>1468.5754459178918</v>
      </c>
      <c r="DA57" s="69">
        <f t="shared" si="297"/>
        <v>1585.5672481204599</v>
      </c>
      <c r="DB57" s="69">
        <f t="shared" si="297"/>
        <v>1758.5505399990484</v>
      </c>
      <c r="DC57" s="69">
        <f t="shared" si="297"/>
        <v>1619.2544158595801</v>
      </c>
      <c r="DD57" s="69">
        <f t="shared" si="297"/>
        <v>1098.3102409638552</v>
      </c>
      <c r="DE57" s="69">
        <f t="shared" si="297"/>
        <v>861.21051604155343</v>
      </c>
      <c r="DF57" s="89">
        <f t="shared" si="297"/>
        <v>918.07494977510851</v>
      </c>
      <c r="DG57" s="69">
        <f t="shared" si="297"/>
        <v>1112.4441015703167</v>
      </c>
      <c r="DH57" s="69">
        <f t="shared" si="297"/>
        <v>1222.9142277128269</v>
      </c>
      <c r="DI57" s="69">
        <f t="shared" si="297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298">SUM(1000*(DL53))/DL10</f>
        <v>1482.5275467312956</v>
      </c>
      <c r="DM57" s="69">
        <f t="shared" si="298"/>
        <v>1809.982965026049</v>
      </c>
      <c r="DN57" s="69">
        <f t="shared" si="298"/>
        <v>1891.43977158248</v>
      </c>
      <c r="DO57" s="69">
        <f t="shared" si="298"/>
        <v>1722.9757408180301</v>
      </c>
      <c r="DP57" s="69">
        <f t="shared" si="298"/>
        <v>1162.2211897851371</v>
      </c>
      <c r="DQ57" s="69">
        <f t="shared" si="298"/>
        <v>853.98459193686449</v>
      </c>
      <c r="DR57" s="69">
        <f t="shared" si="298"/>
        <v>955.27453210090346</v>
      </c>
      <c r="DS57" s="69">
        <f t="shared" ref="DS57:FK57" si="299">SUM(1000*(DS53))/DS10</f>
        <v>1058.9337993635556</v>
      </c>
      <c r="DT57" s="69">
        <f t="shared" si="299"/>
        <v>933.58974091371613</v>
      </c>
      <c r="DU57" s="69">
        <f t="shared" si="299"/>
        <v>847.94841009968707</v>
      </c>
      <c r="DV57" s="359">
        <f t="shared" si="299"/>
        <v>976.66521314811359</v>
      </c>
      <c r="DW57" s="359">
        <f t="shared" si="299"/>
        <v>1068.0811337576977</v>
      </c>
      <c r="DX57" s="359">
        <f t="shared" si="299"/>
        <v>1419.2925183465318</v>
      </c>
      <c r="DY57" s="359">
        <f t="shared" si="299"/>
        <v>1623.5787348586809</v>
      </c>
      <c r="DZ57" s="359">
        <f t="shared" si="299"/>
        <v>1774.2929193651842</v>
      </c>
      <c r="EA57" s="359">
        <f t="shared" si="299"/>
        <v>1569.8482082365779</v>
      </c>
      <c r="EB57" s="359">
        <f t="shared" si="299"/>
        <v>1095.2053860576104</v>
      </c>
      <c r="EC57" s="359">
        <f t="shared" si="299"/>
        <v>899.21509091002963</v>
      </c>
      <c r="ED57" s="359">
        <f t="shared" si="299"/>
        <v>889.82641828958492</v>
      </c>
      <c r="EE57" s="359">
        <f t="shared" si="299"/>
        <v>1157.2916174613117</v>
      </c>
      <c r="EF57" s="359">
        <f t="shared" si="299"/>
        <v>936.66363444805916</v>
      </c>
      <c r="EG57" s="359">
        <f t="shared" si="299"/>
        <v>845.28483237456953</v>
      </c>
      <c r="EH57" s="359">
        <f t="shared" si="299"/>
        <v>806.60657166290753</v>
      </c>
      <c r="EI57" s="359">
        <f t="shared" si="299"/>
        <v>901.40101611145508</v>
      </c>
      <c r="EJ57" s="359">
        <f t="shared" si="299"/>
        <v>1349.0633656775649</v>
      </c>
      <c r="EK57" s="359">
        <f t="shared" si="299"/>
        <v>1688.6801636388709</v>
      </c>
      <c r="EL57" s="359">
        <f t="shared" si="299"/>
        <v>1673.0467088037965</v>
      </c>
      <c r="EM57" s="359">
        <f t="shared" si="299"/>
        <v>1602.9697656724725</v>
      </c>
      <c r="EN57" s="359">
        <f t="shared" si="299"/>
        <v>1208.8664428847524</v>
      </c>
      <c r="EO57" s="359">
        <f t="shared" si="299"/>
        <v>832.13203595872915</v>
      </c>
      <c r="EP57" s="359">
        <f t="shared" si="299"/>
        <v>1128.3673199219963</v>
      </c>
      <c r="EQ57" s="359">
        <f t="shared" si="299"/>
        <v>1262.9508179985196</v>
      </c>
      <c r="ER57" s="359">
        <f t="shared" si="299"/>
        <v>1222.5656440092519</v>
      </c>
      <c r="ES57" s="359">
        <f t="shared" si="299"/>
        <v>963.20468519741871</v>
      </c>
      <c r="ET57" s="359">
        <f t="shared" si="299"/>
        <v>897.35109352006896</v>
      </c>
      <c r="EU57" s="359">
        <f t="shared" si="299"/>
        <v>864.63246111545152</v>
      </c>
      <c r="EV57" s="359">
        <f t="shared" si="299"/>
        <v>1306.7237648391206</v>
      </c>
      <c r="EW57" s="359">
        <f t="shared" si="299"/>
        <v>1565.428443089595</v>
      </c>
      <c r="EX57" s="359">
        <f t="shared" si="299"/>
        <v>1619.0755117864446</v>
      </c>
      <c r="EY57" s="359">
        <f t="shared" si="299"/>
        <v>1570.1322885875286</v>
      </c>
      <c r="EZ57" s="359">
        <f t="shared" si="299"/>
        <v>1166.2139936346791</v>
      </c>
      <c r="FA57" s="359">
        <f t="shared" si="299"/>
        <v>906.02374723284368</v>
      </c>
      <c r="FB57" s="359">
        <f t="shared" si="299"/>
        <v>914.70726889848265</v>
      </c>
      <c r="FC57" s="359">
        <f t="shared" si="299"/>
        <v>1217.7264648290404</v>
      </c>
      <c r="FD57" s="359">
        <f t="shared" si="299"/>
        <v>1082.9922077661427</v>
      </c>
      <c r="FE57" s="359">
        <f t="shared" si="299"/>
        <v>1119.7871444681118</v>
      </c>
      <c r="FF57" s="359">
        <f t="shared" si="299"/>
        <v>874.6438746438746</v>
      </c>
      <c r="FG57" s="359">
        <f t="shared" si="299"/>
        <v>949.22283421630573</v>
      </c>
      <c r="FH57" s="359">
        <f t="shared" si="299"/>
        <v>1289.9528219465315</v>
      </c>
      <c r="FI57" s="359">
        <f t="shared" si="299"/>
        <v>1652.7707818582242</v>
      </c>
      <c r="FJ57" s="359">
        <f t="shared" si="299"/>
        <v>1815.0132657624088</v>
      </c>
      <c r="FK57" s="359">
        <f t="shared" si="299"/>
        <v>1527.9793937287423</v>
      </c>
    </row>
    <row r="58" spans="2:167" x14ac:dyDescent="0.25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</row>
    <row r="59" spans="2:167" x14ac:dyDescent="0.25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</row>
    <row r="60" spans="2:167" x14ac:dyDescent="0.25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</row>
    <row r="61" spans="2:167" x14ac:dyDescent="0.25">
      <c r="B61" s="3" t="s">
        <v>1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2">
        <f>324.92+534.66</f>
        <v>859.57999999999993</v>
      </c>
      <c r="FJ61" s="552">
        <f>362.57+610.28</f>
        <v>972.84999999999991</v>
      </c>
      <c r="FK61" s="552">
        <f>310.07+538.97</f>
        <v>849.04</v>
      </c>
    </row>
    <row r="62" spans="2:167" ht="13.8" thickBot="1" x14ac:dyDescent="0.3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553">
        <v>244149.28</v>
      </c>
      <c r="FK62" s="553">
        <v>220941.28</v>
      </c>
    </row>
    <row r="63" spans="2:167" ht="13.8" thickTop="1" x14ac:dyDescent="0.25">
      <c r="B63" s="3" t="s">
        <v>9</v>
      </c>
      <c r="C63" s="115">
        <f t="shared" ref="C63:H63" si="300">SUM(C61:C62)</f>
        <v>158128.4</v>
      </c>
      <c r="D63" s="94">
        <f t="shared" si="300"/>
        <v>141876.5</v>
      </c>
      <c r="E63" s="94">
        <f t="shared" si="300"/>
        <v>141815.38</v>
      </c>
      <c r="F63" s="94">
        <f t="shared" si="300"/>
        <v>157617.98000000001</v>
      </c>
      <c r="G63" s="94">
        <f t="shared" si="300"/>
        <v>180447</v>
      </c>
      <c r="H63" s="94">
        <f t="shared" si="300"/>
        <v>175062.39999999999</v>
      </c>
      <c r="I63" s="94">
        <f t="shared" ref="I63:Q63" si="301">SUM(I61:I62)</f>
        <v>192942.19999999998</v>
      </c>
      <c r="J63" s="94">
        <f t="shared" si="301"/>
        <v>192901.27000000002</v>
      </c>
      <c r="K63" s="94">
        <f t="shared" si="301"/>
        <v>206247.58000000002</v>
      </c>
      <c r="L63" s="94">
        <f t="shared" si="301"/>
        <v>183058.43</v>
      </c>
      <c r="M63" s="94">
        <f t="shared" si="301"/>
        <v>144288.99</v>
      </c>
      <c r="N63" s="107">
        <f t="shared" si="301"/>
        <v>143698.07</v>
      </c>
      <c r="O63" s="115">
        <f t="shared" si="301"/>
        <v>138197</v>
      </c>
      <c r="P63" s="94">
        <f t="shared" si="301"/>
        <v>142653</v>
      </c>
      <c r="Q63" s="94">
        <f t="shared" si="301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02">SUM(U61:U62)</f>
        <v>210963.77</v>
      </c>
      <c r="V63" s="94">
        <f t="shared" si="302"/>
        <v>203954.71</v>
      </c>
      <c r="W63" s="94">
        <f t="shared" si="302"/>
        <v>196577.68</v>
      </c>
      <c r="X63" s="94">
        <f t="shared" si="302"/>
        <v>183253.11</v>
      </c>
      <c r="Y63" s="94">
        <f t="shared" si="302"/>
        <v>156960.47</v>
      </c>
      <c r="Z63" s="107">
        <f t="shared" si="302"/>
        <v>143008.26</v>
      </c>
      <c r="AA63" s="115">
        <f t="shared" ref="AA63:AF63" si="303">SUM(AA61:AA62)</f>
        <v>147002.85</v>
      </c>
      <c r="AB63" s="94">
        <f t="shared" si="303"/>
        <v>147899.68</v>
      </c>
      <c r="AC63" s="94">
        <f t="shared" si="303"/>
        <v>140760.79</v>
      </c>
      <c r="AD63" s="94">
        <f t="shared" si="303"/>
        <v>145699.79999999999</v>
      </c>
      <c r="AE63" s="94">
        <f t="shared" si="303"/>
        <v>155097.41999999998</v>
      </c>
      <c r="AF63" s="94">
        <f t="shared" si="303"/>
        <v>183912.7</v>
      </c>
      <c r="AG63" s="94">
        <f t="shared" ref="AG63:AL63" si="304">SUM(AG61:AG62)</f>
        <v>180952.75</v>
      </c>
      <c r="AH63" s="94">
        <f t="shared" si="304"/>
        <v>194900.18</v>
      </c>
      <c r="AI63" s="94">
        <f t="shared" si="304"/>
        <v>191431.32</v>
      </c>
      <c r="AJ63" s="94">
        <f t="shared" si="304"/>
        <v>168729.49</v>
      </c>
      <c r="AK63" s="94">
        <f t="shared" si="304"/>
        <v>157231.90000000002</v>
      </c>
      <c r="AL63" s="107">
        <f t="shared" si="304"/>
        <v>141126.35999999999</v>
      </c>
      <c r="AM63" s="115">
        <f t="shared" ref="AM63:AR63" si="305">SUM(AM61:AM62)</f>
        <v>141845.25</v>
      </c>
      <c r="AN63" s="94">
        <f t="shared" si="305"/>
        <v>148216.65000000002</v>
      </c>
      <c r="AO63" s="94">
        <f t="shared" si="305"/>
        <v>142123.41</v>
      </c>
      <c r="AP63" s="94">
        <f t="shared" si="305"/>
        <v>137504.53000000003</v>
      </c>
      <c r="AQ63" s="94">
        <f t="shared" si="305"/>
        <v>159072.29999999999</v>
      </c>
      <c r="AR63" s="94">
        <f t="shared" si="305"/>
        <v>184673.08000000002</v>
      </c>
      <c r="AS63" s="94">
        <f t="shared" ref="AS63:AX63" si="306">SUM(AS61:AS62)</f>
        <v>195704.40000000002</v>
      </c>
      <c r="AT63" s="94">
        <f t="shared" si="306"/>
        <v>203727.75</v>
      </c>
      <c r="AU63" s="94">
        <f t="shared" si="306"/>
        <v>205669.31</v>
      </c>
      <c r="AV63" s="94">
        <f t="shared" si="306"/>
        <v>185259.78</v>
      </c>
      <c r="AW63" s="94">
        <f t="shared" si="306"/>
        <v>152810.29</v>
      </c>
      <c r="AX63" s="107">
        <f t="shared" si="306"/>
        <v>145196.72</v>
      </c>
      <c r="AY63" s="115">
        <f t="shared" ref="AY63:BJ63" si="307">SUM(AY61:AY62)</f>
        <v>141526.39000000001</v>
      </c>
      <c r="AZ63" s="94">
        <f t="shared" si="307"/>
        <v>139792.91999999998</v>
      </c>
      <c r="BA63" s="94">
        <f t="shared" si="307"/>
        <v>148379.11000000002</v>
      </c>
      <c r="BB63" s="94">
        <f t="shared" si="307"/>
        <v>153031.78999999998</v>
      </c>
      <c r="BC63" s="94">
        <f t="shared" si="307"/>
        <v>170271.32</v>
      </c>
      <c r="BD63" s="94">
        <f t="shared" si="307"/>
        <v>193375.97999999998</v>
      </c>
      <c r="BE63" s="94">
        <f t="shared" si="307"/>
        <v>195346.46999999997</v>
      </c>
      <c r="BF63" s="94">
        <f t="shared" si="307"/>
        <v>216733.94</v>
      </c>
      <c r="BG63" s="94">
        <f t="shared" si="307"/>
        <v>203634.97999999998</v>
      </c>
      <c r="BH63" s="94">
        <f t="shared" si="307"/>
        <v>180241.49</v>
      </c>
      <c r="BI63" s="94">
        <f t="shared" si="307"/>
        <v>157477.84</v>
      </c>
      <c r="BJ63" s="107">
        <f t="shared" si="307"/>
        <v>151029.65000000002</v>
      </c>
      <c r="BK63" s="115">
        <f t="shared" ref="BK63:BP63" si="308">SUM(BK61:BK62)</f>
        <v>141620.09000000003</v>
      </c>
      <c r="BL63" s="94">
        <f t="shared" si="308"/>
        <v>157176.25</v>
      </c>
      <c r="BM63" s="94">
        <f t="shared" si="308"/>
        <v>151000.79999999999</v>
      </c>
      <c r="BN63" s="94">
        <f t="shared" si="308"/>
        <v>149387.07999999999</v>
      </c>
      <c r="BO63" s="94">
        <f t="shared" si="308"/>
        <v>172548.04</v>
      </c>
      <c r="BP63" s="94">
        <f t="shared" si="308"/>
        <v>180710.54</v>
      </c>
      <c r="BQ63" s="94">
        <f t="shared" ref="BQ63:BV63" si="309">SUM(BQ61:BQ62)</f>
        <v>191810.43999999997</v>
      </c>
      <c r="BR63" s="94">
        <f t="shared" si="309"/>
        <v>206072.27999999997</v>
      </c>
      <c r="BS63" s="94">
        <f t="shared" si="309"/>
        <v>211777.96000000002</v>
      </c>
      <c r="BT63" s="94">
        <f t="shared" si="309"/>
        <v>199828.99</v>
      </c>
      <c r="BU63" s="94">
        <f t="shared" si="309"/>
        <v>162344.84999999998</v>
      </c>
      <c r="BV63" s="107">
        <f t="shared" si="309"/>
        <v>153496.82</v>
      </c>
      <c r="BW63" s="115">
        <f t="shared" ref="BW63:CB63" si="310">SUM(BW61:BW62)</f>
        <v>159500.79999999999</v>
      </c>
      <c r="BX63" s="94">
        <f t="shared" si="310"/>
        <v>158033.06</v>
      </c>
      <c r="BY63" s="94">
        <f t="shared" si="310"/>
        <v>153961.21</v>
      </c>
      <c r="BZ63" s="94">
        <f t="shared" si="310"/>
        <v>159837.22</v>
      </c>
      <c r="CA63" s="94">
        <f t="shared" si="310"/>
        <v>168192.82</v>
      </c>
      <c r="CB63" s="94">
        <f t="shared" si="310"/>
        <v>197095.88</v>
      </c>
      <c r="CC63" s="94">
        <f t="shared" ref="CC63:CH63" si="311">SUM(CC61:CC62)</f>
        <v>211263.45</v>
      </c>
      <c r="CD63" s="94">
        <f t="shared" si="311"/>
        <v>216406.66000000003</v>
      </c>
      <c r="CE63" s="94">
        <f t="shared" si="311"/>
        <v>199324.28999999998</v>
      </c>
      <c r="CF63" s="94">
        <f t="shared" si="311"/>
        <v>174960.94999999998</v>
      </c>
      <c r="CG63" s="94">
        <f t="shared" si="311"/>
        <v>153408.40000000002</v>
      </c>
      <c r="CH63" s="107">
        <f t="shared" si="311"/>
        <v>150080.74</v>
      </c>
      <c r="CI63" s="115">
        <f t="shared" ref="CI63:DK63" si="312">SUM(CI61:CI62)</f>
        <v>152969.03</v>
      </c>
      <c r="CJ63" s="94">
        <f t="shared" si="312"/>
        <v>155130.54999999999</v>
      </c>
      <c r="CK63" s="94">
        <f t="shared" si="312"/>
        <v>156776.62999999998</v>
      </c>
      <c r="CL63" s="94">
        <f t="shared" si="312"/>
        <v>147795.06</v>
      </c>
      <c r="CM63" s="94">
        <f t="shared" si="312"/>
        <v>165995.76999999999</v>
      </c>
      <c r="CN63" s="94">
        <f t="shared" si="312"/>
        <v>191612.77</v>
      </c>
      <c r="CO63" s="94">
        <f t="shared" si="312"/>
        <v>210035.15</v>
      </c>
      <c r="CP63" s="94">
        <f t="shared" si="312"/>
        <v>214028.34000000003</v>
      </c>
      <c r="CQ63" s="94">
        <f t="shared" si="312"/>
        <v>204716.53999999998</v>
      </c>
      <c r="CR63" s="94">
        <f t="shared" si="312"/>
        <v>178366.61</v>
      </c>
      <c r="CS63" s="94">
        <f t="shared" si="312"/>
        <v>151548.45000000001</v>
      </c>
      <c r="CT63" s="96">
        <f t="shared" si="312"/>
        <v>146465.13999999998</v>
      </c>
      <c r="CU63" s="94">
        <f t="shared" si="312"/>
        <v>155213.78999999998</v>
      </c>
      <c r="CV63" s="94">
        <f t="shared" si="312"/>
        <v>157936.98000000001</v>
      </c>
      <c r="CW63" s="94">
        <f t="shared" si="312"/>
        <v>159832.46999999997</v>
      </c>
      <c r="CX63" s="94">
        <f t="shared" si="312"/>
        <v>152726.87</v>
      </c>
      <c r="CY63" s="94">
        <f t="shared" si="312"/>
        <v>164440.91999999998</v>
      </c>
      <c r="CZ63" s="94">
        <f t="shared" si="312"/>
        <v>210334.91</v>
      </c>
      <c r="DA63" s="94">
        <f t="shared" si="312"/>
        <v>209700.81</v>
      </c>
      <c r="DB63" s="94">
        <f t="shared" si="312"/>
        <v>211751.02</v>
      </c>
      <c r="DC63" s="94">
        <f t="shared" si="312"/>
        <v>209799.49</v>
      </c>
      <c r="DD63" s="94">
        <f t="shared" si="312"/>
        <v>179832.13</v>
      </c>
      <c r="DE63" s="94">
        <f t="shared" si="312"/>
        <v>159218.52999999997</v>
      </c>
      <c r="DF63" s="96">
        <f t="shared" si="312"/>
        <v>149631.67000000001</v>
      </c>
      <c r="DG63" s="94">
        <f t="shared" si="312"/>
        <v>153724.18</v>
      </c>
      <c r="DH63" s="94">
        <f t="shared" si="312"/>
        <v>158724.99</v>
      </c>
      <c r="DI63" s="94">
        <f t="shared" si="312"/>
        <v>168379.60000000003</v>
      </c>
      <c r="DJ63" s="94">
        <f t="shared" si="312"/>
        <v>157859.69</v>
      </c>
      <c r="DK63" s="94">
        <f t="shared" si="312"/>
        <v>172883.85</v>
      </c>
      <c r="DL63" s="94">
        <f t="shared" ref="DL63:DR63" si="313">SUM(DL61:DL62)</f>
        <v>202947.64999999997</v>
      </c>
      <c r="DM63" s="94">
        <f t="shared" si="313"/>
        <v>219688.32000000001</v>
      </c>
      <c r="DN63" s="94">
        <f t="shared" si="313"/>
        <v>236969.84</v>
      </c>
      <c r="DO63" s="94">
        <f t="shared" si="313"/>
        <v>228058.83000000002</v>
      </c>
      <c r="DP63" s="94">
        <f t="shared" si="313"/>
        <v>184487.29</v>
      </c>
      <c r="DQ63" s="94">
        <f t="shared" si="313"/>
        <v>155913.18000000002</v>
      </c>
      <c r="DR63" s="94">
        <f t="shared" si="313"/>
        <v>151976.6</v>
      </c>
      <c r="DS63" s="94">
        <f t="shared" ref="DS63:FH63" si="314">SUM(DS61:DS62)</f>
        <v>148162.38999999998</v>
      </c>
      <c r="DT63" s="94">
        <f t="shared" si="314"/>
        <v>151958.95000000001</v>
      </c>
      <c r="DU63" s="94">
        <f t="shared" si="314"/>
        <v>155028.9</v>
      </c>
      <c r="DV63" s="358">
        <f t="shared" si="314"/>
        <v>158272.79</v>
      </c>
      <c r="DW63" s="358">
        <f t="shared" si="314"/>
        <v>176028.37</v>
      </c>
      <c r="DX63" s="358">
        <f t="shared" si="314"/>
        <v>192178.62000000002</v>
      </c>
      <c r="DY63" s="358">
        <f t="shared" si="314"/>
        <v>221207.14</v>
      </c>
      <c r="DZ63" s="358">
        <f t="shared" si="314"/>
        <v>221934.46</v>
      </c>
      <c r="EA63" s="358">
        <f t="shared" si="314"/>
        <v>210409.97999999998</v>
      </c>
      <c r="EB63" s="358">
        <f t="shared" si="314"/>
        <v>177700.44999999998</v>
      </c>
      <c r="EC63" s="358">
        <f t="shared" si="314"/>
        <v>162732.31</v>
      </c>
      <c r="ED63" s="358">
        <f t="shared" si="314"/>
        <v>150036.91999999998</v>
      </c>
      <c r="EE63" s="358">
        <f t="shared" si="314"/>
        <v>142683.23000000001</v>
      </c>
      <c r="EF63" s="358">
        <f t="shared" si="314"/>
        <v>161505.21</v>
      </c>
      <c r="EG63" s="358">
        <f t="shared" si="314"/>
        <v>125107.12</v>
      </c>
      <c r="EH63" s="358">
        <f t="shared" si="314"/>
        <v>178477.94</v>
      </c>
      <c r="EI63" s="358">
        <f t="shared" si="314"/>
        <v>165148.19</v>
      </c>
      <c r="EJ63" s="358">
        <f t="shared" si="314"/>
        <v>198869.94</v>
      </c>
      <c r="EK63" s="358">
        <f t="shared" si="314"/>
        <v>213764.74000000002</v>
      </c>
      <c r="EL63" s="358">
        <f t="shared" si="314"/>
        <v>216151.85</v>
      </c>
      <c r="EM63" s="358">
        <f t="shared" si="314"/>
        <v>219516.75999999998</v>
      </c>
      <c r="EN63" s="358">
        <f t="shared" si="314"/>
        <v>338498</v>
      </c>
      <c r="EO63" s="358">
        <f t="shared" si="314"/>
        <v>275548.60399999999</v>
      </c>
      <c r="EP63" s="358">
        <f t="shared" si="314"/>
        <v>279435.40000000002</v>
      </c>
      <c r="EQ63" s="358">
        <f t="shared" si="314"/>
        <v>288047.70999999996</v>
      </c>
      <c r="ER63" s="358">
        <f t="shared" si="314"/>
        <v>294410.08</v>
      </c>
      <c r="ES63" s="358">
        <f t="shared" si="314"/>
        <v>270355.31</v>
      </c>
      <c r="ET63" s="358">
        <f t="shared" si="314"/>
        <v>280291.23</v>
      </c>
      <c r="EU63" s="358">
        <f t="shared" si="314"/>
        <v>297627.23000000004</v>
      </c>
      <c r="EV63" s="358">
        <f t="shared" si="314"/>
        <v>352904.43</v>
      </c>
      <c r="EW63" s="358">
        <f t="shared" si="314"/>
        <v>375561.12</v>
      </c>
      <c r="EX63" s="358">
        <f t="shared" si="314"/>
        <v>390575.12000000005</v>
      </c>
      <c r="EY63" s="358">
        <f t="shared" si="314"/>
        <v>390689.24</v>
      </c>
      <c r="EZ63" s="358">
        <f t="shared" si="314"/>
        <v>346677.72</v>
      </c>
      <c r="FA63" s="358">
        <f t="shared" si="314"/>
        <v>294069.05</v>
      </c>
      <c r="FB63" s="358">
        <f t="shared" si="314"/>
        <v>274591.62</v>
      </c>
      <c r="FC63" s="358">
        <f t="shared" si="314"/>
        <v>293906.63</v>
      </c>
      <c r="FD63" s="358">
        <f t="shared" si="314"/>
        <v>286811.47000000003</v>
      </c>
      <c r="FE63" s="358">
        <f t="shared" si="314"/>
        <v>308744.17</v>
      </c>
      <c r="FF63" s="358">
        <f t="shared" si="314"/>
        <v>298609</v>
      </c>
      <c r="FG63" s="358">
        <f t="shared" si="314"/>
        <v>301435</v>
      </c>
      <c r="FH63" s="358">
        <f t="shared" si="314"/>
        <v>341314</v>
      </c>
      <c r="FI63" s="358">
        <f t="shared" ref="FI63:FJ63" si="315">SUM(FI61:FI62)</f>
        <v>212131.12999999998</v>
      </c>
      <c r="FJ63" s="358">
        <f t="shared" si="315"/>
        <v>245122.13</v>
      </c>
      <c r="FK63" s="358">
        <f t="shared" ref="FK63" si="316">SUM(FK61:FK62)</f>
        <v>221790.32</v>
      </c>
    </row>
    <row r="64" spans="2:167" x14ac:dyDescent="0.25">
      <c r="B64" s="3" t="s">
        <v>10</v>
      </c>
      <c r="C64" s="248">
        <f t="shared" ref="C64:H64" si="317">SUM(C61)/C63</f>
        <v>0.88512563208127071</v>
      </c>
      <c r="D64" s="240">
        <f t="shared" si="317"/>
        <v>0.80446233167578851</v>
      </c>
      <c r="E64" s="240">
        <f t="shared" si="317"/>
        <v>0.76697111413444718</v>
      </c>
      <c r="F64" s="240">
        <f t="shared" si="317"/>
        <v>0.68731371890440418</v>
      </c>
      <c r="G64" s="240">
        <f t="shared" si="317"/>
        <v>0.71555193491717783</v>
      </c>
      <c r="H64" s="240">
        <f t="shared" si="317"/>
        <v>0.65905814155409737</v>
      </c>
      <c r="I64" s="240">
        <f t="shared" ref="I64:Q64" si="318">SUM(I61)/I63</f>
        <v>0.71262429888329248</v>
      </c>
      <c r="J64" s="240">
        <f t="shared" si="318"/>
        <v>0.70923820252712699</v>
      </c>
      <c r="K64" s="240">
        <f t="shared" si="318"/>
        <v>0.67919327829204101</v>
      </c>
      <c r="L64" s="240">
        <f t="shared" si="318"/>
        <v>0.59171380416624353</v>
      </c>
      <c r="M64" s="240">
        <f t="shared" si="318"/>
        <v>0.59717106620539806</v>
      </c>
      <c r="N64" s="241">
        <f t="shared" si="318"/>
        <v>0.61136972820859725</v>
      </c>
      <c r="O64" s="248">
        <f t="shared" si="318"/>
        <v>0.62184417896191668</v>
      </c>
      <c r="P64" s="240">
        <f t="shared" si="318"/>
        <v>0.60579868632275524</v>
      </c>
      <c r="Q64" s="240">
        <f t="shared" si="318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19">SUM(U61)/U63</f>
        <v>0.58350094900181204</v>
      </c>
      <c r="V64" s="240">
        <f t="shared" si="319"/>
        <v>0.59540341088470083</v>
      </c>
      <c r="W64" s="240">
        <f t="shared" si="319"/>
        <v>0.54213693029646093</v>
      </c>
      <c r="X64" s="240">
        <f t="shared" si="319"/>
        <v>0.53756642929552467</v>
      </c>
      <c r="Y64" s="240">
        <f t="shared" si="319"/>
        <v>0.49060180566482758</v>
      </c>
      <c r="Z64" s="241">
        <f t="shared" si="319"/>
        <v>0.48855562608761199</v>
      </c>
      <c r="AA64" s="248">
        <f t="shared" ref="AA64:AF64" si="320">SUM(AA61)/AA63</f>
        <v>0.48474529575447006</v>
      </c>
      <c r="AB64" s="240">
        <f t="shared" si="320"/>
        <v>0.4762259120506549</v>
      </c>
      <c r="AC64" s="240">
        <f t="shared" si="320"/>
        <v>0.45303276572971773</v>
      </c>
      <c r="AD64" s="240">
        <f t="shared" si="320"/>
        <v>0.43603148391418523</v>
      </c>
      <c r="AE64" s="240">
        <f t="shared" si="320"/>
        <v>0.4421684770771816</v>
      </c>
      <c r="AF64" s="240">
        <f t="shared" si="320"/>
        <v>0.4319838162345504</v>
      </c>
      <c r="AG64" s="240">
        <f t="shared" ref="AG64:AL64" si="321">SUM(AG61)/AG63</f>
        <v>0.45604286201784716</v>
      </c>
      <c r="AH64" s="240">
        <f t="shared" si="321"/>
        <v>0.4431464865758461</v>
      </c>
      <c r="AI64" s="240">
        <f t="shared" si="321"/>
        <v>0.42496906984708671</v>
      </c>
      <c r="AJ64" s="240">
        <f t="shared" si="321"/>
        <v>0.41603201669133244</v>
      </c>
      <c r="AK64" s="240">
        <f t="shared" si="321"/>
        <v>0.39952929399186798</v>
      </c>
      <c r="AL64" s="241">
        <f t="shared" si="321"/>
        <v>0.42078482007188456</v>
      </c>
      <c r="AM64" s="248">
        <f t="shared" ref="AM64:AR64" si="322">SUM(AM61)/AM63</f>
        <v>0.39611922147551643</v>
      </c>
      <c r="AN64" s="240">
        <f t="shared" si="322"/>
        <v>0.36453205493444896</v>
      </c>
      <c r="AO64" s="240">
        <f t="shared" si="322"/>
        <v>0.36136179113630895</v>
      </c>
      <c r="AP64" s="240">
        <f t="shared" si="322"/>
        <v>0.35753200276383618</v>
      </c>
      <c r="AQ64" s="240">
        <f t="shared" si="322"/>
        <v>0.34456765885701029</v>
      </c>
      <c r="AR64" s="240">
        <f t="shared" si="322"/>
        <v>0.35145766778785514</v>
      </c>
      <c r="AS64" s="240">
        <f t="shared" ref="AS64:AX64" si="323">SUM(AS61)/AS63</f>
        <v>0.36727344914064269</v>
      </c>
      <c r="AT64" s="240">
        <f t="shared" si="323"/>
        <v>0.34027691367523566</v>
      </c>
      <c r="AU64" s="240">
        <f t="shared" si="323"/>
        <v>0.33227743118309683</v>
      </c>
      <c r="AV64" s="240">
        <f t="shared" si="323"/>
        <v>0.32711233922441235</v>
      </c>
      <c r="AW64" s="240">
        <f t="shared" si="323"/>
        <v>0.31873972623178709</v>
      </c>
      <c r="AX64" s="241">
        <f t="shared" si="323"/>
        <v>0.32436979292645179</v>
      </c>
      <c r="AY64" s="248">
        <f t="shared" ref="AY64:BJ64" si="324">SUM(AY61)/AY63</f>
        <v>0.33311865016835368</v>
      </c>
      <c r="AZ64" s="240">
        <f t="shared" si="324"/>
        <v>0.3286401056648649</v>
      </c>
      <c r="BA64" s="240">
        <f t="shared" si="324"/>
        <v>0.33227662573255756</v>
      </c>
      <c r="BB64" s="240">
        <f t="shared" si="324"/>
        <v>0.32298374082927478</v>
      </c>
      <c r="BC64" s="240">
        <f t="shared" si="324"/>
        <v>0.31908133442555092</v>
      </c>
      <c r="BD64" s="240">
        <f t="shared" si="324"/>
        <v>0.33255578071278552</v>
      </c>
      <c r="BE64" s="240">
        <f t="shared" si="324"/>
        <v>0.32679121358067031</v>
      </c>
      <c r="BF64" s="240">
        <f t="shared" si="324"/>
        <v>0.31668510248094972</v>
      </c>
      <c r="BG64" s="240">
        <f t="shared" si="324"/>
        <v>0.3068374598509549</v>
      </c>
      <c r="BH64" s="240">
        <f t="shared" si="324"/>
        <v>0.29388932592601186</v>
      </c>
      <c r="BI64" s="240">
        <f t="shared" si="324"/>
        <v>0.28107065730645026</v>
      </c>
      <c r="BJ64" s="241">
        <f t="shared" si="324"/>
        <v>0.28952804962469292</v>
      </c>
      <c r="BK64" s="248">
        <f t="shared" ref="BK64:BP64" si="325">SUM(BK61)/BK63</f>
        <v>0.30601491638650979</v>
      </c>
      <c r="BL64" s="240">
        <f t="shared" si="325"/>
        <v>0.29991509531497285</v>
      </c>
      <c r="BM64" s="240">
        <f t="shared" si="325"/>
        <v>0.28343194208242606</v>
      </c>
      <c r="BN64" s="240">
        <f t="shared" si="325"/>
        <v>0.26980331900188426</v>
      </c>
      <c r="BO64" s="240">
        <f t="shared" si="325"/>
        <v>0.25996024063791162</v>
      </c>
      <c r="BP64" s="240">
        <f t="shared" si="325"/>
        <v>0.27304804689311424</v>
      </c>
      <c r="BQ64" s="240">
        <f t="shared" ref="BQ64:BV64" si="326">SUM(BQ61)/BQ63</f>
        <v>0.27103217113729577</v>
      </c>
      <c r="BR64" s="240">
        <f t="shared" si="326"/>
        <v>0.26778900102430081</v>
      </c>
      <c r="BS64" s="240">
        <f t="shared" si="326"/>
        <v>0.25477688990865716</v>
      </c>
      <c r="BT64" s="240">
        <f t="shared" si="326"/>
        <v>0.24631035767132686</v>
      </c>
      <c r="BU64" s="240">
        <f t="shared" si="326"/>
        <v>0.23978118184839251</v>
      </c>
      <c r="BV64" s="241">
        <f t="shared" si="326"/>
        <v>0.23171750398477312</v>
      </c>
      <c r="BW64" s="248">
        <f t="shared" ref="BW64:CB64" si="327">SUM(BW61)/BW63</f>
        <v>0.24059333871679645</v>
      </c>
      <c r="BX64" s="240">
        <f t="shared" si="327"/>
        <v>0.23404172519345004</v>
      </c>
      <c r="BY64" s="240">
        <f t="shared" si="327"/>
        <v>0.23029430594888156</v>
      </c>
      <c r="BZ64" s="240">
        <f t="shared" si="327"/>
        <v>0.22372154620807344</v>
      </c>
      <c r="CA64" s="240">
        <f t="shared" si="327"/>
        <v>0.22084676385115609</v>
      </c>
      <c r="CB64" s="240">
        <f t="shared" si="327"/>
        <v>0.21985091722871122</v>
      </c>
      <c r="CC64" s="240">
        <f t="shared" ref="CC64:CH64" si="328">SUM(CC61)/CC63</f>
        <v>0.22260168524181537</v>
      </c>
      <c r="CD64" s="240">
        <f t="shared" si="328"/>
        <v>0.21088412898198231</v>
      </c>
      <c r="CE64" s="240">
        <f t="shared" si="328"/>
        <v>0.19189201677326934</v>
      </c>
      <c r="CF64" s="240">
        <f t="shared" si="328"/>
        <v>0.17156576939025539</v>
      </c>
      <c r="CG64" s="240">
        <f t="shared" si="328"/>
        <v>0.16460128650060882</v>
      </c>
      <c r="CH64" s="241">
        <f t="shared" si="328"/>
        <v>0.16152512307708505</v>
      </c>
      <c r="CI64" s="248">
        <f t="shared" ref="CI64:DK64" si="329">SUM(CI61)/CI63</f>
        <v>0.16497993090496815</v>
      </c>
      <c r="CJ64" s="240">
        <f t="shared" si="329"/>
        <v>0.1687000400630308</v>
      </c>
      <c r="CK64" s="240">
        <f t="shared" si="329"/>
        <v>0.15901579208584854</v>
      </c>
      <c r="CL64" s="240">
        <f t="shared" si="329"/>
        <v>0.15383125795950148</v>
      </c>
      <c r="CM64" s="240">
        <f t="shared" si="329"/>
        <v>0.14806527901283267</v>
      </c>
      <c r="CN64" s="240">
        <f t="shared" si="329"/>
        <v>0.14230455517134896</v>
      </c>
      <c r="CO64" s="240">
        <f t="shared" si="329"/>
        <v>0.14544175105928697</v>
      </c>
      <c r="CP64" s="240">
        <f t="shared" si="329"/>
        <v>0.14350674307897729</v>
      </c>
      <c r="CQ64" s="240">
        <f t="shared" si="329"/>
        <v>0.13606418904891612</v>
      </c>
      <c r="CR64" s="240">
        <f t="shared" si="329"/>
        <v>0.13090656373409801</v>
      </c>
      <c r="CS64" s="240">
        <f t="shared" si="329"/>
        <v>0.12967456941987859</v>
      </c>
      <c r="CT64" s="241">
        <f t="shared" si="329"/>
        <v>0.12832323104323665</v>
      </c>
      <c r="CU64" s="240">
        <f t="shared" si="329"/>
        <v>0.13820543909146218</v>
      </c>
      <c r="CV64" s="240">
        <f t="shared" si="329"/>
        <v>0.13413457696861114</v>
      </c>
      <c r="CW64" s="240">
        <f t="shared" si="329"/>
        <v>0.12994399698634451</v>
      </c>
      <c r="CX64" s="240">
        <f t="shared" si="329"/>
        <v>0.12441608997814203</v>
      </c>
      <c r="CY64" s="240">
        <f t="shared" si="329"/>
        <v>0.12376967971232468</v>
      </c>
      <c r="CZ64" s="240">
        <f t="shared" si="329"/>
        <v>0.12509459318949953</v>
      </c>
      <c r="DA64" s="240">
        <f t="shared" si="329"/>
        <v>0.12244902630562085</v>
      </c>
      <c r="DB64" s="240">
        <f t="shared" si="329"/>
        <v>0.13094562661374665</v>
      </c>
      <c r="DC64" s="240">
        <f t="shared" si="329"/>
        <v>0.12286178579366423</v>
      </c>
      <c r="DD64" s="240">
        <f t="shared" si="329"/>
        <v>0.1166326618052069</v>
      </c>
      <c r="DE64" s="240">
        <f t="shared" si="329"/>
        <v>0.11372941327871829</v>
      </c>
      <c r="DF64" s="241">
        <f t="shared" si="329"/>
        <v>0.11281769427555007</v>
      </c>
      <c r="DG64" s="240">
        <f t="shared" si="329"/>
        <v>0.12082315221977442</v>
      </c>
      <c r="DH64" s="240">
        <f t="shared" si="329"/>
        <v>0.12864187296530938</v>
      </c>
      <c r="DI64" s="240">
        <f t="shared" si="329"/>
        <v>0.11153655193384471</v>
      </c>
      <c r="DJ64" s="240">
        <f t="shared" si="329"/>
        <v>0.12381571254827625</v>
      </c>
      <c r="DK64" s="240">
        <f t="shared" si="329"/>
        <v>0.11742531184954522</v>
      </c>
      <c r="DL64" s="240">
        <f t="shared" ref="DL64:DR64" si="330">SUM(DL61)/DL63</f>
        <v>0.12028018062786143</v>
      </c>
      <c r="DM64" s="240">
        <f t="shared" si="330"/>
        <v>0.12241187879264587</v>
      </c>
      <c r="DN64" s="240">
        <f t="shared" si="330"/>
        <v>0.12187508756388578</v>
      </c>
      <c r="DO64" s="240">
        <f t="shared" si="330"/>
        <v>0.12045085033541562</v>
      </c>
      <c r="DP64" s="240">
        <f t="shared" si="330"/>
        <v>0.1142436966795924</v>
      </c>
      <c r="DQ64" s="240">
        <f t="shared" si="330"/>
        <v>0.10919224404248568</v>
      </c>
      <c r="DR64" s="240">
        <f t="shared" si="330"/>
        <v>0.10819580119571039</v>
      </c>
      <c r="DS64" s="240">
        <f t="shared" ref="DS64:FH64" si="331">SUM(DS61)/DS63</f>
        <v>0.1149936903690606</v>
      </c>
      <c r="DT64" s="240">
        <f t="shared" si="331"/>
        <v>0.11252900865661417</v>
      </c>
      <c r="DU64" s="240">
        <f t="shared" si="331"/>
        <v>0.10855259890252722</v>
      </c>
      <c r="DV64" s="356">
        <f t="shared" si="331"/>
        <v>0.10486540358579639</v>
      </c>
      <c r="DW64" s="356">
        <f t="shared" si="331"/>
        <v>8.7160779822025289E-2</v>
      </c>
      <c r="DX64" s="356">
        <f t="shared" si="331"/>
        <v>1.630602821479309E-2</v>
      </c>
      <c r="DY64" s="356">
        <f t="shared" si="331"/>
        <v>5.7039298098605674E-3</v>
      </c>
      <c r="DZ64" s="356">
        <f t="shared" si="331"/>
        <v>5.5278932347865217E-3</v>
      </c>
      <c r="EA64" s="356">
        <f t="shared" si="331"/>
        <v>5.1020393614409354E-3</v>
      </c>
      <c r="EB64" s="356">
        <f t="shared" si="331"/>
        <v>4.2604844275858618E-3</v>
      </c>
      <c r="EC64" s="356">
        <f t="shared" si="331"/>
        <v>4.0754660214680173E-3</v>
      </c>
      <c r="ED64" s="356">
        <f t="shared" si="331"/>
        <v>4.1337158880627523E-3</v>
      </c>
      <c r="EE64" s="356">
        <f t="shared" si="331"/>
        <v>5.4393217759368074E-3</v>
      </c>
      <c r="EF64" s="356">
        <f t="shared" si="331"/>
        <v>3.2061504393573431E-3</v>
      </c>
      <c r="EG64" s="356">
        <f t="shared" si="331"/>
        <v>4.6038147149418838E-3</v>
      </c>
      <c r="EH64" s="356">
        <f t="shared" si="331"/>
        <v>3.5676678025306657E-3</v>
      </c>
      <c r="EI64" s="356">
        <f t="shared" si="331"/>
        <v>3.0128698352673436E-3</v>
      </c>
      <c r="EJ64" s="356">
        <f t="shared" si="331"/>
        <v>3.8614181710921219E-3</v>
      </c>
      <c r="EK64" s="356">
        <f t="shared" si="331"/>
        <v>4.3614302340039797E-3</v>
      </c>
      <c r="EL64" s="356">
        <f t="shared" si="331"/>
        <v>4.2765768602026771E-3</v>
      </c>
      <c r="EM64" s="356">
        <f t="shared" si="331"/>
        <v>4.0365027253499918E-3</v>
      </c>
      <c r="EN64" s="356">
        <f t="shared" si="331"/>
        <v>2.9233259871550201E-3</v>
      </c>
      <c r="EO64" s="356">
        <f t="shared" si="331"/>
        <v>2.7009028142272861E-3</v>
      </c>
      <c r="EP64" s="356">
        <f t="shared" si="331"/>
        <v>3.6005459580282237E-3</v>
      </c>
      <c r="EQ64" s="356">
        <f t="shared" si="331"/>
        <v>3.9556641502201152E-3</v>
      </c>
      <c r="ER64" s="356">
        <f t="shared" si="331"/>
        <v>3.8040477418436218E-3</v>
      </c>
      <c r="ES64" s="356">
        <f t="shared" si="331"/>
        <v>3.3741153447291272E-3</v>
      </c>
      <c r="ET64" s="356">
        <f t="shared" si="331"/>
        <v>2.6532403457646533E-3</v>
      </c>
      <c r="EU64" s="356">
        <f t="shared" si="331"/>
        <v>2.9920649397570239E-3</v>
      </c>
      <c r="EV64" s="356">
        <f t="shared" si="331"/>
        <v>3.036884518564984E-3</v>
      </c>
      <c r="EW64" s="356">
        <f t="shared" si="331"/>
        <v>3.3923106843434699E-3</v>
      </c>
      <c r="EX64" s="356">
        <f t="shared" si="331"/>
        <v>3.3534650133372544E-3</v>
      </c>
      <c r="EY64" s="356">
        <f t="shared" si="331"/>
        <v>3.1934844174362213E-3</v>
      </c>
      <c r="EZ64" s="356">
        <f t="shared" si="331"/>
        <v>2.824669551882365E-3</v>
      </c>
      <c r="FA64" s="356">
        <f t="shared" si="331"/>
        <v>2.9710709100464671E-3</v>
      </c>
      <c r="FB64" s="356">
        <f t="shared" si="331"/>
        <v>3.1426304997945677E-3</v>
      </c>
      <c r="FC64" s="356">
        <f t="shared" si="331"/>
        <v>3.9775897535894306E-3</v>
      </c>
      <c r="FD64" s="356">
        <f t="shared" si="331"/>
        <v>3.7246767013885459E-3</v>
      </c>
      <c r="FE64" s="356">
        <f t="shared" si="331"/>
        <v>3.4248743871017878E-3</v>
      </c>
      <c r="FF64" s="356">
        <f t="shared" si="331"/>
        <v>2.7561125083302913E-3</v>
      </c>
      <c r="FG64" s="356">
        <f t="shared" si="331"/>
        <v>2.7866704264600992E-3</v>
      </c>
      <c r="FH64" s="356">
        <f t="shared" si="331"/>
        <v>3.1144342160005158E-3</v>
      </c>
      <c r="FI64" s="356">
        <f t="shared" ref="FI64:FJ64" si="332">SUM(FI61)/FI63</f>
        <v>4.052116254695857E-3</v>
      </c>
      <c r="FJ64" s="356">
        <f t="shared" si="332"/>
        <v>3.9688379013351422E-3</v>
      </c>
      <c r="FK64" s="356">
        <f t="shared" ref="FK64" si="333">SUM(FK61)/FK63</f>
        <v>3.8281201812594883E-3</v>
      </c>
    </row>
    <row r="65" spans="1:167" ht="13.8" thickBot="1" x14ac:dyDescent="0.3">
      <c r="B65" s="4" t="s">
        <v>11</v>
      </c>
      <c r="C65" s="250">
        <f t="shared" ref="C65:H65" si="334">SUM(C62/C63)</f>
        <v>0.11487436791872935</v>
      </c>
      <c r="D65" s="245">
        <f t="shared" si="334"/>
        <v>0.19553766832421154</v>
      </c>
      <c r="E65" s="245">
        <f t="shared" si="334"/>
        <v>0.23302888586555282</v>
      </c>
      <c r="F65" s="245">
        <f t="shared" si="334"/>
        <v>0.31268628109559582</v>
      </c>
      <c r="G65" s="245">
        <f t="shared" si="334"/>
        <v>0.28444806508282211</v>
      </c>
      <c r="H65" s="245">
        <f t="shared" si="334"/>
        <v>0.34094185844590275</v>
      </c>
      <c r="I65" s="245">
        <f t="shared" ref="I65:Q65" si="335">SUM(I62/I63)</f>
        <v>0.28737570111670752</v>
      </c>
      <c r="J65" s="245">
        <f t="shared" si="335"/>
        <v>0.29076179747287301</v>
      </c>
      <c r="K65" s="245">
        <f t="shared" si="335"/>
        <v>0.32080672170795893</v>
      </c>
      <c r="L65" s="245">
        <f t="shared" si="335"/>
        <v>0.40828619583375647</v>
      </c>
      <c r="M65" s="245">
        <f t="shared" si="335"/>
        <v>0.40282893379460211</v>
      </c>
      <c r="N65" s="246">
        <f t="shared" si="335"/>
        <v>0.38863027179140258</v>
      </c>
      <c r="O65" s="250">
        <f t="shared" si="335"/>
        <v>0.37815582103808332</v>
      </c>
      <c r="P65" s="245">
        <f t="shared" si="335"/>
        <v>0.39420131367724476</v>
      </c>
      <c r="Q65" s="245">
        <f t="shared" si="335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36">SUM(U62/U63)</f>
        <v>0.41649905099818796</v>
      </c>
      <c r="V65" s="245">
        <f t="shared" si="336"/>
        <v>0.40459658911529917</v>
      </c>
      <c r="W65" s="245">
        <f t="shared" si="336"/>
        <v>0.45786306970353913</v>
      </c>
      <c r="X65" s="245">
        <f t="shared" si="336"/>
        <v>0.46243357070447538</v>
      </c>
      <c r="Y65" s="245">
        <f t="shared" si="336"/>
        <v>0.50939819433517242</v>
      </c>
      <c r="Z65" s="246">
        <f t="shared" si="336"/>
        <v>0.51144437391238795</v>
      </c>
      <c r="AA65" s="250">
        <f t="shared" ref="AA65:AF65" si="337">SUM(AA62/AA63)</f>
        <v>0.51525470424552988</v>
      </c>
      <c r="AB65" s="245">
        <f t="shared" si="337"/>
        <v>0.52377408794934521</v>
      </c>
      <c r="AC65" s="245">
        <f t="shared" si="337"/>
        <v>0.54696723427028227</v>
      </c>
      <c r="AD65" s="245">
        <f t="shared" si="337"/>
        <v>0.56396851608581489</v>
      </c>
      <c r="AE65" s="245">
        <f t="shared" si="337"/>
        <v>0.55783152292281846</v>
      </c>
      <c r="AF65" s="245">
        <f t="shared" si="337"/>
        <v>0.5680161837654496</v>
      </c>
      <c r="AG65" s="245">
        <f t="shared" ref="AG65:AL65" si="338">SUM(AG62/AG63)</f>
        <v>0.54395713798215284</v>
      </c>
      <c r="AH65" s="245">
        <f t="shared" si="338"/>
        <v>0.5568535134241539</v>
      </c>
      <c r="AI65" s="245">
        <f t="shared" si="338"/>
        <v>0.57503093015291329</v>
      </c>
      <c r="AJ65" s="245">
        <f t="shared" si="338"/>
        <v>0.58396798330866762</v>
      </c>
      <c r="AK65" s="245">
        <f t="shared" si="338"/>
        <v>0.6004707060081319</v>
      </c>
      <c r="AL65" s="246">
        <f t="shared" si="338"/>
        <v>0.57921517992811555</v>
      </c>
      <c r="AM65" s="250">
        <f t="shared" ref="AM65:AR65" si="339">SUM(AM62/AM63)</f>
        <v>0.60388077852448363</v>
      </c>
      <c r="AN65" s="245">
        <f t="shared" si="339"/>
        <v>0.63546794506555093</v>
      </c>
      <c r="AO65" s="245">
        <f t="shared" si="339"/>
        <v>0.63863820886369105</v>
      </c>
      <c r="AP65" s="245">
        <f t="shared" si="339"/>
        <v>0.64246799723616377</v>
      </c>
      <c r="AQ65" s="245">
        <f t="shared" si="339"/>
        <v>0.65543234114298976</v>
      </c>
      <c r="AR65" s="245">
        <f t="shared" si="339"/>
        <v>0.64854233221214486</v>
      </c>
      <c r="AS65" s="245">
        <f t="shared" ref="AS65:BD65" si="340">SUM(AS62/AS63)</f>
        <v>0.63272655085935725</v>
      </c>
      <c r="AT65" s="245">
        <f t="shared" si="340"/>
        <v>0.65972308632476429</v>
      </c>
      <c r="AU65" s="245">
        <f t="shared" si="340"/>
        <v>0.66772256881690328</v>
      </c>
      <c r="AV65" s="245">
        <f t="shared" si="340"/>
        <v>0.67288766077558759</v>
      </c>
      <c r="AW65" s="245">
        <f t="shared" si="340"/>
        <v>0.68126027376821285</v>
      </c>
      <c r="AX65" s="246">
        <f t="shared" si="340"/>
        <v>0.67563020707354815</v>
      </c>
      <c r="AY65" s="250">
        <f t="shared" si="340"/>
        <v>0.66688134983164626</v>
      </c>
      <c r="AZ65" s="245">
        <f t="shared" si="340"/>
        <v>0.67135989433513521</v>
      </c>
      <c r="BA65" s="245">
        <f t="shared" si="340"/>
        <v>0.66772337426744233</v>
      </c>
      <c r="BB65" s="245">
        <f t="shared" si="340"/>
        <v>0.67701625917072528</v>
      </c>
      <c r="BC65" s="245">
        <f t="shared" si="340"/>
        <v>0.68091866557444902</v>
      </c>
      <c r="BD65" s="245">
        <f t="shared" si="340"/>
        <v>0.66744421928721454</v>
      </c>
      <c r="BE65" s="245">
        <f t="shared" ref="BE65:BJ65" si="341">SUM(BE62/BE63)</f>
        <v>0.6732087864193298</v>
      </c>
      <c r="BF65" s="245">
        <f t="shared" si="341"/>
        <v>0.68331489751905028</v>
      </c>
      <c r="BG65" s="245">
        <f t="shared" si="341"/>
        <v>0.6931625401490451</v>
      </c>
      <c r="BH65" s="245">
        <f t="shared" si="341"/>
        <v>0.7061106740739882</v>
      </c>
      <c r="BI65" s="245">
        <f t="shared" si="341"/>
        <v>0.7189293426935498</v>
      </c>
      <c r="BJ65" s="246">
        <f t="shared" si="341"/>
        <v>0.71047195037530697</v>
      </c>
      <c r="BK65" s="250">
        <f t="shared" ref="BK65:BP65" si="342">SUM(BK62/BK63)</f>
        <v>0.69398508361349009</v>
      </c>
      <c r="BL65" s="245">
        <f t="shared" si="342"/>
        <v>0.70008490468502715</v>
      </c>
      <c r="BM65" s="245">
        <f t="shared" si="342"/>
        <v>0.71656805791757405</v>
      </c>
      <c r="BN65" s="245">
        <f t="shared" si="342"/>
        <v>0.73019668099811585</v>
      </c>
      <c r="BO65" s="245">
        <f t="shared" si="342"/>
        <v>0.74003975936208832</v>
      </c>
      <c r="BP65" s="245">
        <f t="shared" si="342"/>
        <v>0.72695195310688576</v>
      </c>
      <c r="BQ65" s="245">
        <f t="shared" ref="BQ65:BV65" si="343">SUM(BQ62/BQ63)</f>
        <v>0.72896782886270428</v>
      </c>
      <c r="BR65" s="245">
        <f t="shared" si="343"/>
        <v>0.73221099897569919</v>
      </c>
      <c r="BS65" s="245">
        <f t="shared" si="343"/>
        <v>0.74522311009134279</v>
      </c>
      <c r="BT65" s="245">
        <f t="shared" si="343"/>
        <v>0.75368964232867308</v>
      </c>
      <c r="BU65" s="245">
        <f t="shared" si="343"/>
        <v>0.76021881815160752</v>
      </c>
      <c r="BV65" s="246">
        <f t="shared" si="343"/>
        <v>0.7682824960152268</v>
      </c>
      <c r="BW65" s="250">
        <f t="shared" ref="BW65:CB65" si="344">SUM(BW62/BW63)</f>
        <v>0.75940666128320367</v>
      </c>
      <c r="BX65" s="245">
        <f t="shared" si="344"/>
        <v>0.7659582748065501</v>
      </c>
      <c r="BY65" s="245">
        <f t="shared" si="344"/>
        <v>0.76970569405111844</v>
      </c>
      <c r="BZ65" s="245">
        <f t="shared" si="344"/>
        <v>0.77627845379192661</v>
      </c>
      <c r="CA65" s="245">
        <f t="shared" si="344"/>
        <v>0.77915323614884391</v>
      </c>
      <c r="CB65" s="245">
        <f t="shared" si="344"/>
        <v>0.7801490827712888</v>
      </c>
      <c r="CC65" s="245">
        <f t="shared" ref="CC65:CH65" si="345">SUM(CC62/CC63)</f>
        <v>0.77739831475818466</v>
      </c>
      <c r="CD65" s="245">
        <f t="shared" si="345"/>
        <v>0.78911587101801761</v>
      </c>
      <c r="CE65" s="245">
        <f t="shared" si="345"/>
        <v>0.80810798322673072</v>
      </c>
      <c r="CF65" s="245">
        <f t="shared" si="345"/>
        <v>0.82843423060974464</v>
      </c>
      <c r="CG65" s="245">
        <f t="shared" si="345"/>
        <v>0.8353987134993911</v>
      </c>
      <c r="CH65" s="246">
        <f t="shared" si="345"/>
        <v>0.838474876922915</v>
      </c>
      <c r="CI65" s="250">
        <f t="shared" ref="CI65:DK65" si="346">SUM(CI62/CI63)</f>
        <v>0.83502006909503179</v>
      </c>
      <c r="CJ65" s="245">
        <f t="shared" si="346"/>
        <v>0.83129995993696926</v>
      </c>
      <c r="CK65" s="245">
        <f t="shared" si="346"/>
        <v>0.84098420791415152</v>
      </c>
      <c r="CL65" s="245">
        <f t="shared" si="346"/>
        <v>0.84616874204049852</v>
      </c>
      <c r="CM65" s="245">
        <f t="shared" si="346"/>
        <v>0.85193472098716738</v>
      </c>
      <c r="CN65" s="245">
        <f t="shared" si="346"/>
        <v>0.85769544482865101</v>
      </c>
      <c r="CO65" s="245">
        <f t="shared" si="346"/>
        <v>0.85455824894071297</v>
      </c>
      <c r="CP65" s="245">
        <f t="shared" si="346"/>
        <v>0.85649325692102263</v>
      </c>
      <c r="CQ65" s="245">
        <f t="shared" si="346"/>
        <v>0.86393581095108385</v>
      </c>
      <c r="CR65" s="245">
        <f t="shared" si="346"/>
        <v>0.86909343626590208</v>
      </c>
      <c r="CS65" s="245">
        <f t="shared" si="346"/>
        <v>0.87032543058012135</v>
      </c>
      <c r="CT65" s="246">
        <f t="shared" si="346"/>
        <v>0.87167676895676338</v>
      </c>
      <c r="CU65" s="285">
        <f t="shared" si="346"/>
        <v>0.8617945609085379</v>
      </c>
      <c r="CV65" s="245">
        <f t="shared" si="346"/>
        <v>0.86586542303138891</v>
      </c>
      <c r="CW65" s="245">
        <f t="shared" si="346"/>
        <v>0.87005600301365549</v>
      </c>
      <c r="CX65" s="245">
        <f t="shared" si="346"/>
        <v>0.87558391002185798</v>
      </c>
      <c r="CY65" s="245">
        <f t="shared" si="346"/>
        <v>0.87623032028767545</v>
      </c>
      <c r="CZ65" s="245">
        <f t="shared" si="346"/>
        <v>0.87490540681050044</v>
      </c>
      <c r="DA65" s="245">
        <f t="shared" si="346"/>
        <v>0.87755097369437918</v>
      </c>
      <c r="DB65" s="245">
        <f t="shared" si="346"/>
        <v>0.86905437338625335</v>
      </c>
      <c r="DC65" s="245">
        <f t="shared" si="346"/>
        <v>0.87713821420633575</v>
      </c>
      <c r="DD65" s="245">
        <f t="shared" si="346"/>
        <v>0.88336733819479296</v>
      </c>
      <c r="DE65" s="245">
        <f t="shared" si="346"/>
        <v>0.88627058672128178</v>
      </c>
      <c r="DF65" s="246">
        <f t="shared" si="346"/>
        <v>0.88718230572444989</v>
      </c>
      <c r="DG65" s="245">
        <f t="shared" si="346"/>
        <v>0.87917684778022553</v>
      </c>
      <c r="DH65" s="245">
        <f t="shared" si="346"/>
        <v>0.87135812703469062</v>
      </c>
      <c r="DI65" s="245">
        <f t="shared" si="346"/>
        <v>0.88846344806615529</v>
      </c>
      <c r="DJ65" s="245">
        <f t="shared" si="346"/>
        <v>0.87618428745172372</v>
      </c>
      <c r="DK65" s="245">
        <f t="shared" si="346"/>
        <v>0.88257468815045481</v>
      </c>
      <c r="DL65" s="245">
        <f t="shared" ref="DL65:DR65" si="347">SUM(DL62/DL63)</f>
        <v>0.87971981937213861</v>
      </c>
      <c r="DM65" s="245">
        <f t="shared" si="347"/>
        <v>0.87758812120735419</v>
      </c>
      <c r="DN65" s="245">
        <f t="shared" si="347"/>
        <v>0.87812491243611424</v>
      </c>
      <c r="DO65" s="245">
        <f t="shared" si="347"/>
        <v>0.87954914966458431</v>
      </c>
      <c r="DP65" s="245">
        <f t="shared" si="347"/>
        <v>0.88575630332040756</v>
      </c>
      <c r="DQ65" s="245">
        <f t="shared" si="347"/>
        <v>0.89080775595751427</v>
      </c>
      <c r="DR65" s="245">
        <f t="shared" si="347"/>
        <v>0.89180419880428952</v>
      </c>
      <c r="DS65" s="245">
        <f t="shared" ref="DS65:FH65" si="348">SUM(DS62/DS63)</f>
        <v>0.8850063096309394</v>
      </c>
      <c r="DT65" s="245">
        <f t="shared" si="348"/>
        <v>0.88747099134338581</v>
      </c>
      <c r="DU65" s="245">
        <f t="shared" si="348"/>
        <v>0.89144740109747278</v>
      </c>
      <c r="DV65" s="357">
        <f t="shared" si="348"/>
        <v>0.89513459641420368</v>
      </c>
      <c r="DW65" s="357">
        <f t="shared" si="348"/>
        <v>0.91283922017797481</v>
      </c>
      <c r="DX65" s="357">
        <f t="shared" si="348"/>
        <v>0.98369397178520679</v>
      </c>
      <c r="DY65" s="357">
        <f t="shared" si="348"/>
        <v>0.99429607019013944</v>
      </c>
      <c r="DZ65" s="357">
        <f t="shared" si="348"/>
        <v>0.99447210676521358</v>
      </c>
      <c r="EA65" s="357">
        <f t="shared" si="348"/>
        <v>0.99489796063855906</v>
      </c>
      <c r="EB65" s="379">
        <f t="shared" si="348"/>
        <v>0.99573951557241414</v>
      </c>
      <c r="EC65" s="357">
        <f t="shared" si="348"/>
        <v>0.99592453397853198</v>
      </c>
      <c r="ED65" s="357">
        <f t="shared" si="348"/>
        <v>0.99586628411193734</v>
      </c>
      <c r="EE65" s="357">
        <f t="shared" si="348"/>
        <v>0.99456067822406313</v>
      </c>
      <c r="EF65" s="357">
        <f t="shared" si="348"/>
        <v>0.99679384956064265</v>
      </c>
      <c r="EG65" s="357">
        <f t="shared" si="348"/>
        <v>0.99539618528505813</v>
      </c>
      <c r="EH65" s="357">
        <f t="shared" si="348"/>
        <v>0.99643233219746929</v>
      </c>
      <c r="EI65" s="357">
        <f t="shared" si="348"/>
        <v>0.99698713016473262</v>
      </c>
      <c r="EJ65" s="357">
        <f t="shared" si="348"/>
        <v>0.9961385818289078</v>
      </c>
      <c r="EK65" s="357">
        <f t="shared" si="348"/>
        <v>0.99563856976599596</v>
      </c>
      <c r="EL65" s="357">
        <f t="shared" si="348"/>
        <v>0.99572342313979723</v>
      </c>
      <c r="EM65" s="357">
        <f t="shared" si="348"/>
        <v>0.99596349727465006</v>
      </c>
      <c r="EN65" s="357">
        <f t="shared" si="348"/>
        <v>0.99707667401284505</v>
      </c>
      <c r="EO65" s="357">
        <f t="shared" si="348"/>
        <v>0.99729909718577281</v>
      </c>
      <c r="EP65" s="357">
        <f t="shared" si="348"/>
        <v>0.99639945404197183</v>
      </c>
      <c r="EQ65" s="357">
        <f t="shared" si="348"/>
        <v>0.99604433584977992</v>
      </c>
      <c r="ER65" s="357">
        <f t="shared" si="348"/>
        <v>0.99619595225815638</v>
      </c>
      <c r="ES65" s="357">
        <f t="shared" si="348"/>
        <v>0.9966258846552708</v>
      </c>
      <c r="ET65" s="357">
        <f t="shared" si="348"/>
        <v>0.99734675965423536</v>
      </c>
      <c r="EU65" s="357">
        <f t="shared" si="348"/>
        <v>0.99700793506024288</v>
      </c>
      <c r="EV65" s="357">
        <f t="shared" si="348"/>
        <v>0.99696311548143501</v>
      </c>
      <c r="EW65" s="357">
        <f t="shared" si="348"/>
        <v>0.99660768931565646</v>
      </c>
      <c r="EX65" s="357">
        <f t="shared" si="348"/>
        <v>0.99664653498666267</v>
      </c>
      <c r="EY65" s="357">
        <f t="shared" si="348"/>
        <v>0.99680651558256383</v>
      </c>
      <c r="EZ65" s="357">
        <f t="shared" si="348"/>
        <v>0.99717533044811768</v>
      </c>
      <c r="FA65" s="357">
        <f t="shared" si="348"/>
        <v>0.99702892908995344</v>
      </c>
      <c r="FB65" s="357">
        <f t="shared" si="348"/>
        <v>0.99685736950020543</v>
      </c>
      <c r="FC65" s="357">
        <f t="shared" si="348"/>
        <v>0.99602241024641069</v>
      </c>
      <c r="FD65" s="357">
        <f t="shared" si="348"/>
        <v>0.99627532329861135</v>
      </c>
      <c r="FE65" s="357">
        <f t="shared" si="348"/>
        <v>0.99657512561289829</v>
      </c>
      <c r="FF65" s="357">
        <f t="shared" si="348"/>
        <v>0.9972438874916697</v>
      </c>
      <c r="FG65" s="357">
        <f t="shared" si="348"/>
        <v>0.99721332957353992</v>
      </c>
      <c r="FH65" s="357">
        <f t="shared" si="348"/>
        <v>0.99688556578399945</v>
      </c>
      <c r="FI65" s="357">
        <f t="shared" ref="FI65:FJ65" si="349">SUM(FI62/FI63)</f>
        <v>0.99594788374530419</v>
      </c>
      <c r="FJ65" s="357">
        <f t="shared" si="349"/>
        <v>0.99603116209866482</v>
      </c>
      <c r="FK65" s="357">
        <f t="shared" ref="FK65" si="350">SUM(FK62/FK63)</f>
        <v>0.99617187981874045</v>
      </c>
    </row>
    <row r="66" spans="1:167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67" x14ac:dyDescent="0.25">
      <c r="A67" s="20"/>
      <c r="B67" s="48" t="s">
        <v>22</v>
      </c>
      <c r="C67" s="232">
        <f t="shared" ref="C67:AZ67" si="351">SUM(1000*(C63))/C18</f>
        <v>5584.8131666313484</v>
      </c>
      <c r="D67" s="230">
        <f t="shared" si="351"/>
        <v>4984.4189151208548</v>
      </c>
      <c r="E67" s="230">
        <f t="shared" si="351"/>
        <v>4997.3704982733107</v>
      </c>
      <c r="F67" s="230">
        <f t="shared" si="351"/>
        <v>5421.0827171109204</v>
      </c>
      <c r="G67" s="230">
        <f t="shared" si="351"/>
        <v>6178.8453636488148</v>
      </c>
      <c r="H67" s="230">
        <f t="shared" si="351"/>
        <v>5954.0983606557375</v>
      </c>
      <c r="I67" s="230">
        <f t="shared" si="351"/>
        <v>6549.293957909028</v>
      </c>
      <c r="J67" s="230">
        <f t="shared" si="351"/>
        <v>6343.1412975568064</v>
      </c>
      <c r="K67" s="230">
        <f t="shared" si="351"/>
        <v>6766.4308913749555</v>
      </c>
      <c r="L67" s="230">
        <f t="shared" si="351"/>
        <v>5949.8303376994836</v>
      </c>
      <c r="M67" s="230">
        <f t="shared" si="351"/>
        <v>4696.6014582383959</v>
      </c>
      <c r="N67" s="231">
        <f t="shared" si="351"/>
        <v>4644.711034973172</v>
      </c>
      <c r="O67" s="232">
        <f t="shared" si="351"/>
        <v>4588.5184939238998</v>
      </c>
      <c r="P67" s="230">
        <f t="shared" si="351"/>
        <v>4727.3661187698835</v>
      </c>
      <c r="Q67" s="230">
        <f t="shared" si="351"/>
        <v>4745.0883601540136</v>
      </c>
      <c r="R67" s="230">
        <f t="shared" si="351"/>
        <v>4731.2297128589253</v>
      </c>
      <c r="S67" s="230">
        <f t="shared" si="351"/>
        <v>5285.4458557025009</v>
      </c>
      <c r="T67" s="230">
        <f t="shared" si="351"/>
        <v>6151.1793724922709</v>
      </c>
      <c r="U67" s="230">
        <f t="shared" si="351"/>
        <v>6918.4327550585376</v>
      </c>
      <c r="V67" s="230">
        <f t="shared" si="351"/>
        <v>6765.7890197379329</v>
      </c>
      <c r="W67" s="230">
        <f t="shared" si="351"/>
        <v>6568.572860627527</v>
      </c>
      <c r="X67" s="230">
        <f t="shared" si="351"/>
        <v>6083.8986089439259</v>
      </c>
      <c r="Y67" s="230">
        <f t="shared" si="351"/>
        <v>5245.4790629281824</v>
      </c>
      <c r="Z67" s="231">
        <f t="shared" si="351"/>
        <v>4730.517018954054</v>
      </c>
      <c r="AA67" s="232">
        <f t="shared" si="351"/>
        <v>4881.545128511656</v>
      </c>
      <c r="AB67" s="230">
        <f t="shared" si="351"/>
        <v>4911.0001328197632</v>
      </c>
      <c r="AC67" s="230">
        <f t="shared" si="351"/>
        <v>4682.1937265076676</v>
      </c>
      <c r="AD67" s="230">
        <f t="shared" si="351"/>
        <v>4836.5078838174277</v>
      </c>
      <c r="AE67" s="230">
        <f t="shared" si="351"/>
        <v>5192.5883022531716</v>
      </c>
      <c r="AF67" s="230">
        <f t="shared" si="351"/>
        <v>6110.0564784053158</v>
      </c>
      <c r="AG67" s="230">
        <f t="shared" si="351"/>
        <v>6043.4423218221891</v>
      </c>
      <c r="AH67" s="230">
        <f t="shared" si="351"/>
        <v>6559.4244943290814</v>
      </c>
      <c r="AI67" s="230">
        <f t="shared" si="351"/>
        <v>6416.7639861897896</v>
      </c>
      <c r="AJ67" s="230">
        <f t="shared" si="351"/>
        <v>5681.3188996262497</v>
      </c>
      <c r="AK67" s="230">
        <f t="shared" si="351"/>
        <v>5269.6953447062378</v>
      </c>
      <c r="AL67" s="231">
        <f t="shared" si="351"/>
        <v>4725.3184222862119</v>
      </c>
      <c r="AM67" s="232">
        <f t="shared" si="351"/>
        <v>4782.2140184080108</v>
      </c>
      <c r="AN67" s="230">
        <f t="shared" si="351"/>
        <v>4978.0563578961519</v>
      </c>
      <c r="AO67" s="230">
        <f t="shared" si="351"/>
        <v>4755.8362334359526</v>
      </c>
      <c r="AP67" s="230">
        <f t="shared" si="351"/>
        <v>4607.1342893520077</v>
      </c>
      <c r="AQ67" s="230">
        <f t="shared" si="351"/>
        <v>5295.8784166195028</v>
      </c>
      <c r="AR67" s="230">
        <f t="shared" si="351"/>
        <v>6104.6933985653377</v>
      </c>
      <c r="AS67" s="230">
        <f t="shared" si="351"/>
        <v>6488.227298345656</v>
      </c>
      <c r="AT67" s="230">
        <f t="shared" si="351"/>
        <v>6715.7090585443038</v>
      </c>
      <c r="AU67" s="230">
        <f t="shared" si="351"/>
        <v>6742.8139138417155</v>
      </c>
      <c r="AV67" s="230">
        <f t="shared" si="351"/>
        <v>6121.0526663582896</v>
      </c>
      <c r="AW67" s="230">
        <f t="shared" si="351"/>
        <v>4955.7415274850009</v>
      </c>
      <c r="AX67" s="231">
        <f t="shared" si="351"/>
        <v>4739.569773135303</v>
      </c>
      <c r="AY67" s="232">
        <f t="shared" si="351"/>
        <v>4693.9202679844784</v>
      </c>
      <c r="AZ67" s="230">
        <f t="shared" si="351"/>
        <v>4614.9985144102202</v>
      </c>
      <c r="BA67" s="230">
        <f>SUM(1000*(BA63))/BA18</f>
        <v>4847.0897033842948</v>
      </c>
      <c r="BB67" s="230">
        <f t="shared" ref="BB67:BJ67" si="352">SUM(1000*(BB63))/BB18</f>
        <v>5012.8337919287205</v>
      </c>
      <c r="BC67" s="230">
        <f t="shared" si="352"/>
        <v>5548.6466581940231</v>
      </c>
      <c r="BD67" s="230">
        <f t="shared" si="352"/>
        <v>6236.5265907698249</v>
      </c>
      <c r="BE67" s="230">
        <f t="shared" si="352"/>
        <v>6370.3398010761448</v>
      </c>
      <c r="BF67" s="230">
        <f t="shared" si="352"/>
        <v>7029.5128437986505</v>
      </c>
      <c r="BG67" s="230">
        <f t="shared" si="352"/>
        <v>6574.1720742534289</v>
      </c>
      <c r="BH67" s="230">
        <f t="shared" si="352"/>
        <v>5350.3173236760867</v>
      </c>
      <c r="BI67" s="230">
        <f t="shared" si="352"/>
        <v>4625.5790865031577</v>
      </c>
      <c r="BJ67" s="231">
        <f t="shared" si="352"/>
        <v>4407.951726352042</v>
      </c>
      <c r="BK67" s="232">
        <f t="shared" ref="BK67:BP67" si="353">SUM(1000*(BK63))/BK18</f>
        <v>4175.2436687402351</v>
      </c>
      <c r="BL67" s="230">
        <f t="shared" si="353"/>
        <v>4640.0262738383417</v>
      </c>
      <c r="BM67" s="230">
        <f t="shared" si="353"/>
        <v>4428.305815419807</v>
      </c>
      <c r="BN67" s="230">
        <f t="shared" si="353"/>
        <v>4408.38905775076</v>
      </c>
      <c r="BO67" s="230">
        <f t="shared" si="353"/>
        <v>5045.559389437979</v>
      </c>
      <c r="BP67" s="230">
        <f t="shared" si="353"/>
        <v>5193.5778129041528</v>
      </c>
      <c r="BQ67" s="230">
        <f t="shared" ref="BQ67:BV67" si="354">SUM(1000*(BQ63))/BQ18</f>
        <v>5631.3801708699093</v>
      </c>
      <c r="BR67" s="230">
        <f t="shared" si="354"/>
        <v>6015.4794640511418</v>
      </c>
      <c r="BS67" s="230">
        <f t="shared" si="354"/>
        <v>6151.8652142338424</v>
      </c>
      <c r="BT67" s="230">
        <f t="shared" si="354"/>
        <v>6047.909869556006</v>
      </c>
      <c r="BU67" s="230">
        <f t="shared" si="354"/>
        <v>4895.0655811849829</v>
      </c>
      <c r="BV67" s="231">
        <f t="shared" si="354"/>
        <v>4608.2686361043561</v>
      </c>
      <c r="BW67" s="232">
        <f t="shared" ref="BW67:CB67" si="355">SUM(1000*(BW63))/BW18</f>
        <v>4894.614416791972</v>
      </c>
      <c r="BX67" s="230">
        <f t="shared" si="355"/>
        <v>4837.2531374349555</v>
      </c>
      <c r="BY67" s="230">
        <f t="shared" si="355"/>
        <v>4685.3685331710285</v>
      </c>
      <c r="BZ67" s="230">
        <f t="shared" si="355"/>
        <v>4958.1915190619475</v>
      </c>
      <c r="CA67" s="230">
        <f t="shared" si="355"/>
        <v>5198.3563591407819</v>
      </c>
      <c r="CB67" s="230">
        <f t="shared" si="355"/>
        <v>6018.1948091603053</v>
      </c>
      <c r="CC67" s="230">
        <f t="shared" ref="CC67:CH67" si="356">SUM(1000*(CC63))/CC18</f>
        <v>6544.9192973760028</v>
      </c>
      <c r="CD67" s="230">
        <f t="shared" si="356"/>
        <v>6694.093664934423</v>
      </c>
      <c r="CE67" s="230">
        <f t="shared" si="356"/>
        <v>6142.694381953218</v>
      </c>
      <c r="CF67" s="230">
        <f t="shared" si="356"/>
        <v>5435.4266985616196</v>
      </c>
      <c r="CG67" s="230">
        <f t="shared" si="356"/>
        <v>4749.0449803423844</v>
      </c>
      <c r="CH67" s="231">
        <f t="shared" si="356"/>
        <v>4638.5640550146809</v>
      </c>
      <c r="CI67" s="232">
        <f t="shared" ref="CI67:CN67" si="357">SUM(1000*(CI63))/CI18</f>
        <v>4746.0218423257111</v>
      </c>
      <c r="CJ67" s="230">
        <f t="shared" si="357"/>
        <v>4797.3080372328914</v>
      </c>
      <c r="CK67" s="230">
        <f t="shared" si="357"/>
        <v>4844.0176116174871</v>
      </c>
      <c r="CL67" s="230">
        <f t="shared" si="357"/>
        <v>4591.477212712417</v>
      </c>
      <c r="CM67" s="230">
        <f t="shared" si="357"/>
        <v>5148.2731135440254</v>
      </c>
      <c r="CN67" s="230">
        <f t="shared" si="357"/>
        <v>5922.7488254203763</v>
      </c>
      <c r="CO67" s="230">
        <f t="shared" ref="CO67:CV67" si="358">SUM(1000*(CO63))/CO18</f>
        <v>6514.1317495270296</v>
      </c>
      <c r="CP67" s="230">
        <f t="shared" si="358"/>
        <v>6622.1639851485161</v>
      </c>
      <c r="CQ67" s="230">
        <f t="shared" si="358"/>
        <v>6341.9002478314733</v>
      </c>
      <c r="CR67" s="230">
        <f t="shared" si="358"/>
        <v>5545.5356920780996</v>
      </c>
      <c r="CS67" s="230">
        <f t="shared" si="358"/>
        <v>4699.613917573728</v>
      </c>
      <c r="CT67" s="231">
        <f t="shared" si="358"/>
        <v>4534.384074796445</v>
      </c>
      <c r="CU67" s="290">
        <f t="shared" si="358"/>
        <v>4806.5709773318458</v>
      </c>
      <c r="CV67" s="230">
        <f t="shared" si="358"/>
        <v>4880.0203930292919</v>
      </c>
      <c r="CW67" s="230">
        <f>SUM(1000*(CW63))/CW18</f>
        <v>4941.1837264661317</v>
      </c>
      <c r="CX67" s="230">
        <f t="shared" ref="CX67:DC67" si="359">SUM(1000*(CX63))/CX18</f>
        <v>4743.8071129057307</v>
      </c>
      <c r="CY67" s="230">
        <f t="shared" si="359"/>
        <v>5091.0501547987606</v>
      </c>
      <c r="CZ67" s="230">
        <f t="shared" si="359"/>
        <v>6531.5315343290995</v>
      </c>
      <c r="DA67" s="230">
        <f t="shared" si="359"/>
        <v>6516.2925328610054</v>
      </c>
      <c r="DB67" s="230">
        <f t="shared" si="359"/>
        <v>6577.7528578528827</v>
      </c>
      <c r="DC67" s="230">
        <f t="shared" si="359"/>
        <v>6515.3097729884166</v>
      </c>
      <c r="DD67" s="230">
        <f t="shared" ref="DD67:DI67" si="360">SUM(1000*(DD63))/DD18</f>
        <v>5584.5018942922798</v>
      </c>
      <c r="DE67" s="230">
        <f t="shared" si="360"/>
        <v>4953.905724953328</v>
      </c>
      <c r="DF67" s="231">
        <f t="shared" si="360"/>
        <v>4647.234921423691</v>
      </c>
      <c r="DG67" s="230">
        <f t="shared" si="360"/>
        <v>4789.9598043186988</v>
      </c>
      <c r="DH67" s="230">
        <f t="shared" si="360"/>
        <v>4937.1672524806372</v>
      </c>
      <c r="DI67" s="230">
        <f t="shared" si="360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361">SUM(1000*(DL63))/DL18</f>
        <v>6251.4677796944297</v>
      </c>
      <c r="DM67" s="230">
        <f t="shared" si="361"/>
        <v>6787.8362428549362</v>
      </c>
      <c r="DN67" s="230">
        <f t="shared" si="361"/>
        <v>7296.7680748860694</v>
      </c>
      <c r="DO67" s="230">
        <f t="shared" si="361"/>
        <v>7030.1735511713941</v>
      </c>
      <c r="DP67" s="230">
        <f t="shared" si="361"/>
        <v>5708.1463490099013</v>
      </c>
      <c r="DQ67" s="230">
        <f t="shared" si="361"/>
        <v>4823.1510239435756</v>
      </c>
      <c r="DR67" s="230">
        <f t="shared" si="361"/>
        <v>4689.0438431396751</v>
      </c>
      <c r="DS67" s="230">
        <f t="shared" ref="DS67:FK67" si="362">SUM(1000*(DS63))/DS18</f>
        <v>4588.7757061446964</v>
      </c>
      <c r="DT67" s="230">
        <f t="shared" si="362"/>
        <v>4699.9551527898057</v>
      </c>
      <c r="DU67" s="230">
        <f t="shared" si="362"/>
        <v>4783.0710847834134</v>
      </c>
      <c r="DV67" s="360">
        <f t="shared" si="362"/>
        <v>4861.5551664823688</v>
      </c>
      <c r="DW67" s="360">
        <f t="shared" si="362"/>
        <v>5433.645203111495</v>
      </c>
      <c r="DX67" s="360">
        <f t="shared" si="362"/>
        <v>5899.2117137858004</v>
      </c>
      <c r="DY67" s="360">
        <f t="shared" si="362"/>
        <v>6805.9547104793555</v>
      </c>
      <c r="DZ67" s="360">
        <f t="shared" si="362"/>
        <v>6803.4229484074676</v>
      </c>
      <c r="EA67" s="360">
        <f t="shared" si="362"/>
        <v>6433.1788302198302</v>
      </c>
      <c r="EB67" s="360">
        <f t="shared" si="362"/>
        <v>5451.1012607748698</v>
      </c>
      <c r="EC67" s="360">
        <f t="shared" si="362"/>
        <v>4985.2130625248901</v>
      </c>
      <c r="ED67" s="360">
        <f t="shared" si="362"/>
        <v>4586.6018586451446</v>
      </c>
      <c r="EE67" s="360">
        <f t="shared" si="362"/>
        <v>4327.668486502881</v>
      </c>
      <c r="EF67" s="360">
        <f t="shared" si="362"/>
        <v>4931.6073773244989</v>
      </c>
      <c r="EG67" s="360">
        <f t="shared" si="362"/>
        <v>3831.7647779479325</v>
      </c>
      <c r="EH67" s="360">
        <f t="shared" si="362"/>
        <v>5416.4650541713454</v>
      </c>
      <c r="EI67" s="360">
        <f t="shared" si="362"/>
        <v>5007.0700057605436</v>
      </c>
      <c r="EJ67" s="360">
        <f t="shared" si="362"/>
        <v>6045.5978112175098</v>
      </c>
      <c r="EK67" s="360">
        <f t="shared" si="362"/>
        <v>6441.995600156708</v>
      </c>
      <c r="EL67" s="360">
        <f t="shared" si="362"/>
        <v>6498.8529765484063</v>
      </c>
      <c r="EM67" s="360">
        <f t="shared" si="362"/>
        <v>6597.2458976979015</v>
      </c>
      <c r="EN67" s="360">
        <f t="shared" si="362"/>
        <v>10078.544631691777</v>
      </c>
      <c r="EO67" s="360">
        <f t="shared" si="362"/>
        <v>8270.0142261172296</v>
      </c>
      <c r="EP67" s="360">
        <f t="shared" si="362"/>
        <v>8312.5713945740117</v>
      </c>
      <c r="EQ67" s="360">
        <f t="shared" si="362"/>
        <v>8572.84851190476</v>
      </c>
      <c r="ER67" s="360">
        <f t="shared" si="362"/>
        <v>8761.1617664563746</v>
      </c>
      <c r="ES67" s="360">
        <f t="shared" si="362"/>
        <v>8047.2469936897251</v>
      </c>
      <c r="ET67" s="360">
        <f t="shared" si="362"/>
        <v>8349.2070537070686</v>
      </c>
      <c r="EU67" s="360">
        <f t="shared" si="362"/>
        <v>8869.3038710254204</v>
      </c>
      <c r="EV67" s="360">
        <f t="shared" si="362"/>
        <v>10452.091873000829</v>
      </c>
      <c r="EW67" s="360">
        <f t="shared" si="362"/>
        <v>11100.438033872255</v>
      </c>
      <c r="EX67" s="360">
        <f t="shared" si="362"/>
        <v>11524.44955887994</v>
      </c>
      <c r="EY67" s="360">
        <f t="shared" si="362"/>
        <v>11477.35722679201</v>
      </c>
      <c r="EZ67" s="360">
        <f t="shared" si="362"/>
        <v>10182.028900375939</v>
      </c>
      <c r="FA67" s="360">
        <f t="shared" si="362"/>
        <v>8606.0594088381622</v>
      </c>
      <c r="FB67" s="360">
        <f t="shared" si="362"/>
        <v>8025.0056989215891</v>
      </c>
      <c r="FC67" s="360">
        <f t="shared" si="362"/>
        <v>8600.0476956839793</v>
      </c>
      <c r="FD67" s="360">
        <f t="shared" si="362"/>
        <v>8342.8782942579583</v>
      </c>
      <c r="FE67" s="360">
        <f t="shared" si="362"/>
        <v>8930.2105689410819</v>
      </c>
      <c r="FF67" s="360">
        <f t="shared" si="362"/>
        <v>8600.4896313364061</v>
      </c>
      <c r="FG67" s="360">
        <f t="shared" si="362"/>
        <v>8629.9350110223604</v>
      </c>
      <c r="FH67" s="360">
        <f t="shared" si="362"/>
        <v>9748.207808528261</v>
      </c>
      <c r="FI67" s="360">
        <f t="shared" si="362"/>
        <v>6029.878624218305</v>
      </c>
      <c r="FJ67" s="360">
        <f t="shared" si="362"/>
        <v>6940.2341515897961</v>
      </c>
      <c r="FK67" s="360">
        <f t="shared" si="362"/>
        <v>6256.9560188450359</v>
      </c>
    </row>
    <row r="68" spans="1:167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67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67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</row>
    <row r="71" spans="1:167" s="345" customFormat="1" hidden="1" x14ac:dyDescent="0.25">
      <c r="B71" s="443" t="s">
        <v>1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K71" si="363">0+0</f>
        <v>0</v>
      </c>
      <c r="EC71" s="481">
        <f t="shared" si="363"/>
        <v>0</v>
      </c>
      <c r="ED71" s="499">
        <f t="shared" si="363"/>
        <v>0</v>
      </c>
      <c r="EE71" s="499">
        <f t="shared" si="363"/>
        <v>0</v>
      </c>
      <c r="EF71" s="499">
        <f t="shared" si="363"/>
        <v>0</v>
      </c>
      <c r="EG71" s="499">
        <f t="shared" si="363"/>
        <v>0</v>
      </c>
      <c r="EH71" s="499">
        <f t="shared" si="363"/>
        <v>0</v>
      </c>
      <c r="EI71" s="499">
        <f t="shared" si="363"/>
        <v>0</v>
      </c>
      <c r="EJ71" s="499">
        <f t="shared" si="363"/>
        <v>0</v>
      </c>
      <c r="EK71" s="499">
        <f t="shared" si="363"/>
        <v>0</v>
      </c>
      <c r="EL71" s="499">
        <f t="shared" si="363"/>
        <v>0</v>
      </c>
      <c r="EM71" s="499">
        <f t="shared" si="363"/>
        <v>0</v>
      </c>
      <c r="EN71" s="499">
        <f t="shared" si="363"/>
        <v>0</v>
      </c>
      <c r="EO71" s="499">
        <f t="shared" si="363"/>
        <v>0</v>
      </c>
      <c r="EP71" s="499">
        <f t="shared" si="363"/>
        <v>0</v>
      </c>
      <c r="EQ71" s="499">
        <f t="shared" si="363"/>
        <v>0</v>
      </c>
      <c r="ER71" s="499">
        <f t="shared" si="363"/>
        <v>0</v>
      </c>
      <c r="ES71" s="499">
        <f t="shared" si="363"/>
        <v>0</v>
      </c>
      <c r="ET71" s="499">
        <f t="shared" si="363"/>
        <v>0</v>
      </c>
      <c r="EU71" s="499">
        <f t="shared" si="363"/>
        <v>0</v>
      </c>
      <c r="EV71" s="499">
        <f t="shared" si="363"/>
        <v>0</v>
      </c>
      <c r="EW71" s="499">
        <f t="shared" si="363"/>
        <v>0</v>
      </c>
      <c r="EX71" s="499">
        <f t="shared" si="363"/>
        <v>0</v>
      </c>
      <c r="EY71" s="499">
        <f t="shared" si="363"/>
        <v>0</v>
      </c>
      <c r="EZ71" s="499">
        <f t="shared" si="363"/>
        <v>0</v>
      </c>
      <c r="FA71" s="499">
        <f t="shared" si="363"/>
        <v>0</v>
      </c>
      <c r="FB71" s="499">
        <f t="shared" si="363"/>
        <v>0</v>
      </c>
      <c r="FC71" s="499">
        <f t="shared" si="363"/>
        <v>0</v>
      </c>
      <c r="FD71" s="499">
        <f t="shared" si="363"/>
        <v>0</v>
      </c>
      <c r="FE71" s="499">
        <f t="shared" si="363"/>
        <v>0</v>
      </c>
      <c r="FF71" s="499">
        <f t="shared" si="363"/>
        <v>0</v>
      </c>
      <c r="FG71" s="499">
        <f t="shared" si="363"/>
        <v>0</v>
      </c>
      <c r="FH71" s="499">
        <f t="shared" si="363"/>
        <v>0</v>
      </c>
      <c r="FI71" s="499">
        <f t="shared" si="363"/>
        <v>0</v>
      </c>
      <c r="FJ71" s="499">
        <f t="shared" si="363"/>
        <v>0</v>
      </c>
      <c r="FK71" s="499">
        <f t="shared" si="363"/>
        <v>0</v>
      </c>
    </row>
    <row r="72" spans="1:167" s="345" customFormat="1" ht="13.8" hidden="1" thickBot="1" x14ac:dyDescent="0.3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</row>
    <row r="73" spans="1:167" s="345" customFormat="1" ht="13.8" hidden="1" thickTop="1" x14ac:dyDescent="0.25">
      <c r="B73" s="443" t="s">
        <v>9</v>
      </c>
      <c r="C73" s="401">
        <f t="shared" ref="C73:Q73" si="364">SUM(C71:C72)</f>
        <v>158417.97339999996</v>
      </c>
      <c r="D73" s="398">
        <f t="shared" si="364"/>
        <v>159610.47639999996</v>
      </c>
      <c r="E73" s="398">
        <f t="shared" si="364"/>
        <v>48513.163970000038</v>
      </c>
      <c r="F73" s="398">
        <f t="shared" si="364"/>
        <v>82496.179009999963</v>
      </c>
      <c r="G73" s="398">
        <f t="shared" si="364"/>
        <v>185915.10916999984</v>
      </c>
      <c r="H73" s="398">
        <f t="shared" si="364"/>
        <v>183820.44418000011</v>
      </c>
      <c r="I73" s="398">
        <f t="shared" si="364"/>
        <v>98129.286889999843</v>
      </c>
      <c r="J73" s="398">
        <f t="shared" si="364"/>
        <v>98305.24</v>
      </c>
      <c r="K73" s="398">
        <f t="shared" si="364"/>
        <v>173565.13</v>
      </c>
      <c r="L73" s="398">
        <f t="shared" si="364"/>
        <v>139263.96340000001</v>
      </c>
      <c r="M73" s="398">
        <f t="shared" si="364"/>
        <v>95332.31</v>
      </c>
      <c r="N73" s="399">
        <f t="shared" si="364"/>
        <v>54251.183999999994</v>
      </c>
      <c r="O73" s="401">
        <f t="shared" si="364"/>
        <v>63069</v>
      </c>
      <c r="P73" s="398">
        <f t="shared" si="364"/>
        <v>82987</v>
      </c>
      <c r="Q73" s="398">
        <f t="shared" si="364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365">SUM(U71:U72)</f>
        <v>79429.06</v>
      </c>
      <c r="V73" s="398">
        <f t="shared" si="365"/>
        <v>68595.070000000007</v>
      </c>
      <c r="W73" s="398">
        <f t="shared" si="365"/>
        <v>61478.6</v>
      </c>
      <c r="X73" s="398">
        <f t="shared" si="365"/>
        <v>43061.74</v>
      </c>
      <c r="Y73" s="398">
        <f t="shared" si="365"/>
        <v>20749.89</v>
      </c>
      <c r="Z73" s="399">
        <f t="shared" si="365"/>
        <v>168564.16</v>
      </c>
      <c r="AA73" s="401">
        <f t="shared" ref="AA73:AF73" si="366">SUM(AA71:AA72)</f>
        <v>98420.39</v>
      </c>
      <c r="AB73" s="398">
        <f t="shared" si="366"/>
        <v>71917.36</v>
      </c>
      <c r="AC73" s="398">
        <f t="shared" si="366"/>
        <v>84654.45</v>
      </c>
      <c r="AD73" s="398">
        <f t="shared" si="366"/>
        <v>110067.04999999999</v>
      </c>
      <c r="AE73" s="398">
        <f t="shared" si="366"/>
        <v>28018.329999999998</v>
      </c>
      <c r="AF73" s="398">
        <f t="shared" si="366"/>
        <v>151445.71000000002</v>
      </c>
      <c r="AG73" s="398">
        <f t="shared" ref="AG73:AL73" si="367">SUM(AG71:AG72)</f>
        <v>100663.85999999999</v>
      </c>
      <c r="AH73" s="398">
        <f t="shared" si="367"/>
        <v>123869.51999999999</v>
      </c>
      <c r="AI73" s="398">
        <f t="shared" si="367"/>
        <v>118509.86</v>
      </c>
      <c r="AJ73" s="398">
        <f t="shared" si="367"/>
        <v>119639.31999999999</v>
      </c>
      <c r="AK73" s="398">
        <f t="shared" si="367"/>
        <v>165176.38999999998</v>
      </c>
      <c r="AL73" s="399">
        <f t="shared" si="367"/>
        <v>123155.15</v>
      </c>
      <c r="AM73" s="401">
        <f t="shared" ref="AM73:AR73" si="368">SUM(AM71:AM72)</f>
        <v>103751.05</v>
      </c>
      <c r="AN73" s="398">
        <f t="shared" si="368"/>
        <v>141153.13</v>
      </c>
      <c r="AO73" s="398">
        <f t="shared" si="368"/>
        <v>119141.16</v>
      </c>
      <c r="AP73" s="398">
        <f t="shared" si="368"/>
        <v>102045.6</v>
      </c>
      <c r="AQ73" s="398">
        <f t="shared" si="368"/>
        <v>140012.51999999999</v>
      </c>
      <c r="AR73" s="398">
        <f t="shared" si="368"/>
        <v>145789.51</v>
      </c>
      <c r="AS73" s="398">
        <f t="shared" ref="AS73:AX73" si="369">SUM(AS71:AS72)</f>
        <v>155717.72999999998</v>
      </c>
      <c r="AT73" s="398">
        <f t="shared" si="369"/>
        <v>165231.72999999998</v>
      </c>
      <c r="AU73" s="398">
        <f t="shared" si="369"/>
        <v>131766.35999999999</v>
      </c>
      <c r="AV73" s="398">
        <f t="shared" si="369"/>
        <v>156496.68999999997</v>
      </c>
      <c r="AW73" s="398">
        <f t="shared" si="369"/>
        <v>169423.89</v>
      </c>
      <c r="AX73" s="399">
        <f t="shared" si="369"/>
        <v>153111.03000000003</v>
      </c>
      <c r="AY73" s="401">
        <f t="shared" ref="AY73:BJ73" si="370">SUM(AY71:AY72)</f>
        <v>151367.71000000002</v>
      </c>
      <c r="AZ73" s="398">
        <f t="shared" si="370"/>
        <v>145966.58000000002</v>
      </c>
      <c r="BA73" s="398">
        <f t="shared" si="370"/>
        <v>140699.48000000001</v>
      </c>
      <c r="BB73" s="398">
        <f t="shared" si="370"/>
        <v>109883.74000000002</v>
      </c>
      <c r="BC73" s="398">
        <f t="shared" si="370"/>
        <v>178969.82</v>
      </c>
      <c r="BD73" s="398">
        <f t="shared" si="370"/>
        <v>167038.46999999997</v>
      </c>
      <c r="BE73" s="398">
        <f t="shared" si="370"/>
        <v>157098.81</v>
      </c>
      <c r="BF73" s="398">
        <f t="shared" si="370"/>
        <v>150996.41999999998</v>
      </c>
      <c r="BG73" s="398">
        <f t="shared" si="370"/>
        <v>159462.38999999998</v>
      </c>
      <c r="BH73" s="398">
        <f t="shared" si="370"/>
        <v>157600.20000000001</v>
      </c>
      <c r="BI73" s="398">
        <f t="shared" si="370"/>
        <v>197419.15000000002</v>
      </c>
      <c r="BJ73" s="399">
        <f t="shared" si="370"/>
        <v>143639.81999999998</v>
      </c>
      <c r="BK73" s="401">
        <f t="shared" ref="BK73:BP73" si="371">SUM(BK71:BK72)</f>
        <v>64827.95</v>
      </c>
      <c r="BL73" s="398">
        <f t="shared" si="371"/>
        <v>159025.19</v>
      </c>
      <c r="BM73" s="398">
        <f t="shared" si="371"/>
        <v>127041.66</v>
      </c>
      <c r="BN73" s="398">
        <f t="shared" si="371"/>
        <v>139269.1</v>
      </c>
      <c r="BO73" s="398">
        <f t="shared" si="371"/>
        <v>165244.44</v>
      </c>
      <c r="BP73" s="398">
        <f t="shared" si="371"/>
        <v>179278.16</v>
      </c>
      <c r="BQ73" s="398">
        <f t="shared" ref="BQ73:BV73" si="372">SUM(BQ71:BQ72)</f>
        <v>200963.96999999997</v>
      </c>
      <c r="BR73" s="398">
        <f t="shared" si="372"/>
        <v>172301.93</v>
      </c>
      <c r="BS73" s="398">
        <f t="shared" si="372"/>
        <v>196075.56</v>
      </c>
      <c r="BT73" s="398">
        <f t="shared" si="372"/>
        <v>222501.1</v>
      </c>
      <c r="BU73" s="398">
        <f t="shared" si="372"/>
        <v>180566.48</v>
      </c>
      <c r="BV73" s="399">
        <f t="shared" si="372"/>
        <v>178433.01</v>
      </c>
      <c r="BW73" s="401">
        <f t="shared" ref="BW73:CB73" si="373">SUM(BW71:BW72)</f>
        <v>169550.47</v>
      </c>
      <c r="BX73" s="398">
        <f t="shared" si="373"/>
        <v>198299.86</v>
      </c>
      <c r="BY73" s="398">
        <f t="shared" si="373"/>
        <v>167489.94</v>
      </c>
      <c r="BZ73" s="398">
        <f t="shared" si="373"/>
        <v>213724.63999999998</v>
      </c>
      <c r="CA73" s="398">
        <f t="shared" si="373"/>
        <v>188988.03999999998</v>
      </c>
      <c r="CB73" s="398">
        <f t="shared" si="373"/>
        <v>181437.68</v>
      </c>
      <c r="CC73" s="398">
        <f t="shared" ref="CC73:DK73" si="374">SUM(CC71:CC72)</f>
        <v>195946.15</v>
      </c>
      <c r="CD73" s="398">
        <f t="shared" si="374"/>
        <v>193037.80000000002</v>
      </c>
      <c r="CE73" s="398">
        <f t="shared" si="374"/>
        <v>185052.34</v>
      </c>
      <c r="CF73" s="398">
        <f t="shared" si="374"/>
        <v>162456.05000000002</v>
      </c>
      <c r="CG73" s="398">
        <f t="shared" si="374"/>
        <v>168216.64</v>
      </c>
      <c r="CH73" s="399">
        <f t="shared" si="374"/>
        <v>240292.65999999997</v>
      </c>
      <c r="CI73" s="401">
        <f t="shared" si="374"/>
        <v>196522.97999999998</v>
      </c>
      <c r="CJ73" s="398">
        <f t="shared" si="374"/>
        <v>150406.16</v>
      </c>
      <c r="CK73" s="398">
        <f t="shared" si="374"/>
        <v>111271.52</v>
      </c>
      <c r="CL73" s="398">
        <f t="shared" si="374"/>
        <v>172953.77</v>
      </c>
      <c r="CM73" s="398">
        <f t="shared" si="374"/>
        <v>199250.1</v>
      </c>
      <c r="CN73" s="398">
        <f t="shared" si="374"/>
        <v>224363.15999999997</v>
      </c>
      <c r="CO73" s="398">
        <f t="shared" si="374"/>
        <v>187265.26</v>
      </c>
      <c r="CP73" s="398">
        <f t="shared" si="374"/>
        <v>187785.99000000002</v>
      </c>
      <c r="CQ73" s="398">
        <f t="shared" si="374"/>
        <v>203051.07</v>
      </c>
      <c r="CR73" s="398">
        <f t="shared" si="374"/>
        <v>178673.72</v>
      </c>
      <c r="CS73" s="398">
        <f t="shared" si="374"/>
        <v>163162.14000000001</v>
      </c>
      <c r="CT73" s="399">
        <f t="shared" si="374"/>
        <v>209003.36000000002</v>
      </c>
      <c r="CU73" s="398">
        <f t="shared" si="374"/>
        <v>184233.69</v>
      </c>
      <c r="CV73" s="398">
        <f t="shared" si="374"/>
        <v>166520.34</v>
      </c>
      <c r="CW73" s="398">
        <f t="shared" si="374"/>
        <v>211303.99999999997</v>
      </c>
      <c r="CX73" s="398">
        <f t="shared" si="374"/>
        <v>206942.19999999998</v>
      </c>
      <c r="CY73" s="398">
        <f t="shared" si="374"/>
        <v>170735.23</v>
      </c>
      <c r="CZ73" s="398">
        <f t="shared" si="374"/>
        <v>246465.03000000003</v>
      </c>
      <c r="DA73" s="398">
        <f t="shared" si="374"/>
        <v>179937.82</v>
      </c>
      <c r="DB73" s="398">
        <f t="shared" si="374"/>
        <v>264577.19</v>
      </c>
      <c r="DC73" s="398">
        <f t="shared" si="374"/>
        <v>221861.94999999998</v>
      </c>
      <c r="DD73" s="398">
        <f t="shared" si="374"/>
        <v>163921.71000000002</v>
      </c>
      <c r="DE73" s="398">
        <f t="shared" si="374"/>
        <v>201883.67</v>
      </c>
      <c r="DF73" s="442">
        <f t="shared" si="374"/>
        <v>241396.86000000002</v>
      </c>
      <c r="DG73" s="398">
        <f t="shared" si="374"/>
        <v>208320.81999999998</v>
      </c>
      <c r="DH73" s="398">
        <f t="shared" si="374"/>
        <v>192361.12999999998</v>
      </c>
      <c r="DI73" s="398">
        <f t="shared" si="374"/>
        <v>242247.6</v>
      </c>
      <c r="DJ73" s="398">
        <f t="shared" si="374"/>
        <v>197346.97999999998</v>
      </c>
      <c r="DK73" s="398">
        <f t="shared" si="374"/>
        <v>222205.56</v>
      </c>
      <c r="DL73" s="398">
        <f t="shared" ref="DL73:FH73" si="375">SUM(DL71:DL72)</f>
        <v>240457.40999999997</v>
      </c>
      <c r="DM73" s="398">
        <f t="shared" si="375"/>
        <v>243771.74</v>
      </c>
      <c r="DN73" s="398">
        <f t="shared" si="375"/>
        <v>282368.51</v>
      </c>
      <c r="DO73" s="398">
        <f t="shared" si="375"/>
        <v>252113.3</v>
      </c>
      <c r="DP73" s="398">
        <f t="shared" si="375"/>
        <v>204910.86</v>
      </c>
      <c r="DQ73" s="398">
        <f t="shared" si="375"/>
        <v>234364.42</v>
      </c>
      <c r="DR73" s="398">
        <f t="shared" si="375"/>
        <v>262846.32</v>
      </c>
      <c r="DS73" s="398">
        <f t="shared" si="375"/>
        <v>205325.4</v>
      </c>
      <c r="DT73" s="398">
        <f t="shared" si="375"/>
        <v>237096.40000000002</v>
      </c>
      <c r="DU73" s="398">
        <f t="shared" si="375"/>
        <v>213816.19999999998</v>
      </c>
      <c r="DV73" s="464">
        <f t="shared" si="375"/>
        <v>208679.66999999998</v>
      </c>
      <c r="DW73" s="464">
        <f t="shared" si="375"/>
        <v>250255.76</v>
      </c>
      <c r="DX73" s="464">
        <f t="shared" si="375"/>
        <v>256982.51</v>
      </c>
      <c r="DY73" s="464">
        <f t="shared" si="375"/>
        <v>245928.36</v>
      </c>
      <c r="DZ73" s="464">
        <f t="shared" si="375"/>
        <v>323492.78999999998</v>
      </c>
      <c r="EA73" s="464">
        <f t="shared" si="375"/>
        <v>245458.7</v>
      </c>
      <c r="EB73" s="464">
        <f t="shared" si="375"/>
        <v>248613.1</v>
      </c>
      <c r="EC73" s="464">
        <f t="shared" si="375"/>
        <v>266508.27</v>
      </c>
      <c r="ED73" s="497">
        <f t="shared" si="375"/>
        <v>266916.74</v>
      </c>
      <c r="EE73" s="497">
        <f t="shared" si="375"/>
        <v>226523.15000000002</v>
      </c>
      <c r="EF73" s="497">
        <f t="shared" si="375"/>
        <v>223133.54</v>
      </c>
      <c r="EG73" s="497">
        <f t="shared" si="375"/>
        <v>181369.77</v>
      </c>
      <c r="EH73" s="497">
        <f t="shared" si="375"/>
        <v>254929.46000000002</v>
      </c>
      <c r="EI73" s="497">
        <f t="shared" si="375"/>
        <v>286832.67</v>
      </c>
      <c r="EJ73" s="497">
        <f t="shared" si="375"/>
        <v>266543.96999999997</v>
      </c>
      <c r="EK73" s="497">
        <f t="shared" si="375"/>
        <v>266760.82</v>
      </c>
      <c r="EL73" s="497">
        <f t="shared" si="375"/>
        <v>260483.89</v>
      </c>
      <c r="EM73" s="497">
        <f t="shared" si="375"/>
        <v>244867.20000000001</v>
      </c>
      <c r="EN73" s="497">
        <f t="shared" si="375"/>
        <v>290147.11</v>
      </c>
      <c r="EO73" s="497">
        <f t="shared" si="375"/>
        <v>246697.11</v>
      </c>
      <c r="EP73" s="497">
        <f t="shared" si="375"/>
        <v>292287.88</v>
      </c>
      <c r="EQ73" s="497">
        <f t="shared" si="375"/>
        <v>265172.37</v>
      </c>
      <c r="ER73" s="497">
        <f t="shared" si="375"/>
        <v>243560.69999999998</v>
      </c>
      <c r="ES73" s="497">
        <f t="shared" si="375"/>
        <v>231609.23</v>
      </c>
      <c r="ET73" s="497">
        <f t="shared" si="375"/>
        <v>263915.31</v>
      </c>
      <c r="EU73" s="497">
        <f t="shared" si="375"/>
        <v>188813.08000000002</v>
      </c>
      <c r="EV73" s="497">
        <f t="shared" si="375"/>
        <v>266076.33999999997</v>
      </c>
      <c r="EW73" s="497">
        <f t="shared" si="375"/>
        <v>280160.31</v>
      </c>
      <c r="EX73" s="497">
        <f t="shared" si="375"/>
        <v>282294.96000000002</v>
      </c>
      <c r="EY73" s="497">
        <f t="shared" si="375"/>
        <v>280766.66000000003</v>
      </c>
      <c r="EZ73" s="497">
        <f t="shared" si="375"/>
        <v>320516.53000000003</v>
      </c>
      <c r="FA73" s="497">
        <f t="shared" si="375"/>
        <v>227060.4</v>
      </c>
      <c r="FB73" s="497">
        <f t="shared" si="375"/>
        <v>314617.8</v>
      </c>
      <c r="FC73" s="497">
        <f t="shared" si="375"/>
        <v>260456.84</v>
      </c>
      <c r="FD73" s="497">
        <f t="shared" si="375"/>
        <v>254087.72</v>
      </c>
      <c r="FE73" s="497">
        <f t="shared" si="375"/>
        <v>221926.58</v>
      </c>
      <c r="FF73" s="497">
        <f t="shared" si="375"/>
        <v>235536.07</v>
      </c>
      <c r="FG73" s="497">
        <f t="shared" si="375"/>
        <v>282900.5</v>
      </c>
      <c r="FH73" s="497">
        <f t="shared" si="375"/>
        <v>276578.57</v>
      </c>
      <c r="FI73" s="497">
        <f t="shared" ref="FI73:FK73" si="376">SUM(FI71:FI72)</f>
        <v>274093.49</v>
      </c>
      <c r="FJ73" s="497">
        <f t="shared" si="376"/>
        <v>269728.7</v>
      </c>
      <c r="FK73" s="497">
        <f t="shared" si="376"/>
        <v>268021.01</v>
      </c>
    </row>
    <row r="74" spans="1:167" s="345" customFormat="1" hidden="1" x14ac:dyDescent="0.25">
      <c r="B74" s="443" t="s">
        <v>10</v>
      </c>
      <c r="C74" s="407">
        <f t="shared" ref="C74:Q74" si="377">SUM(C71)/C73</f>
        <v>0.99415734856257154</v>
      </c>
      <c r="D74" s="405">
        <f t="shared" si="377"/>
        <v>0.98672966807835427</v>
      </c>
      <c r="E74" s="405">
        <f t="shared" si="377"/>
        <v>0.44584427524404197</v>
      </c>
      <c r="F74" s="405">
        <f t="shared" si="377"/>
        <v>0.53253603278613226</v>
      </c>
      <c r="G74" s="405">
        <f t="shared" si="377"/>
        <v>0.76928558269689318</v>
      </c>
      <c r="H74" s="405">
        <f t="shared" si="377"/>
        <v>0.33352297919575208</v>
      </c>
      <c r="I74" s="405">
        <f t="shared" si="377"/>
        <v>-1.2831073677439192E-2</v>
      </c>
      <c r="J74" s="405">
        <f t="shared" si="377"/>
        <v>-0.55069719579546317</v>
      </c>
      <c r="K74" s="405">
        <f t="shared" si="377"/>
        <v>0.16361397015633267</v>
      </c>
      <c r="L74" s="405">
        <f t="shared" si="377"/>
        <v>4.9617143095038466E-2</v>
      </c>
      <c r="M74" s="405">
        <f t="shared" si="377"/>
        <v>1.6416679717506058E-2</v>
      </c>
      <c r="N74" s="406">
        <f t="shared" si="377"/>
        <v>0.17275678259851437</v>
      </c>
      <c r="O74" s="407">
        <f t="shared" si="377"/>
        <v>0.12908084796017061</v>
      </c>
      <c r="P74" s="405">
        <f t="shared" si="377"/>
        <v>0.17273789870702641</v>
      </c>
      <c r="Q74" s="405">
        <f t="shared" si="377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378">SUM(U71)/U73</f>
        <v>0.17997241815526963</v>
      </c>
      <c r="V74" s="405">
        <f t="shared" si="378"/>
        <v>0.23776169336950889</v>
      </c>
      <c r="W74" s="405">
        <f t="shared" si="378"/>
        <v>0.14615866333976374</v>
      </c>
      <c r="X74" s="405">
        <f t="shared" si="378"/>
        <v>0.29489983451667307</v>
      </c>
      <c r="Y74" s="405">
        <f t="shared" si="378"/>
        <v>0.43453049630624552</v>
      </c>
      <c r="Z74" s="406">
        <f t="shared" si="378"/>
        <v>0.10004143229497896</v>
      </c>
      <c r="AA74" s="407">
        <f t="shared" ref="AA74:AF74" si="379">SUM(AA71)/AA73</f>
        <v>0.12314805905564892</v>
      </c>
      <c r="AB74" s="405">
        <f t="shared" si="379"/>
        <v>0.11594794358413602</v>
      </c>
      <c r="AC74" s="405">
        <f t="shared" si="379"/>
        <v>0.11943695812801337</v>
      </c>
      <c r="AD74" s="405">
        <f t="shared" si="379"/>
        <v>8.8735366306265148E-2</v>
      </c>
      <c r="AE74" s="405">
        <f t="shared" si="379"/>
        <v>0.37271493340252609</v>
      </c>
      <c r="AF74" s="405">
        <f t="shared" si="379"/>
        <v>7.8386703723730439E-2</v>
      </c>
      <c r="AG74" s="405">
        <f t="shared" ref="AG74:AL74" si="380">SUM(AG71)/AG73</f>
        <v>9.3064283447902754E-2</v>
      </c>
      <c r="AH74" s="405">
        <f t="shared" si="380"/>
        <v>9.9780155763903838E-2</v>
      </c>
      <c r="AI74" s="405">
        <f t="shared" si="380"/>
        <v>0.10334870026848399</v>
      </c>
      <c r="AJ74" s="405">
        <f t="shared" si="380"/>
        <v>9.7592413597803795E-2</v>
      </c>
      <c r="AK74" s="405">
        <f t="shared" si="380"/>
        <v>6.6557756831954015E-2</v>
      </c>
      <c r="AL74" s="406">
        <f t="shared" si="380"/>
        <v>8.7608597772809355E-2</v>
      </c>
      <c r="AM74" s="407">
        <f t="shared" ref="AM74:AR74" si="381">SUM(AM71)/AM73</f>
        <v>9.5836138525826967E-2</v>
      </c>
      <c r="AN74" s="405">
        <f t="shared" si="381"/>
        <v>2.7541436736117718E-2</v>
      </c>
      <c r="AO74" s="405">
        <f t="shared" si="381"/>
        <v>3.0944385634653883E-2</v>
      </c>
      <c r="AP74" s="405">
        <f t="shared" si="381"/>
        <v>3.6543172856056509E-2</v>
      </c>
      <c r="AQ74" s="405">
        <f t="shared" si="381"/>
        <v>2.9572498230872501E-2</v>
      </c>
      <c r="AR74" s="405">
        <f t="shared" si="381"/>
        <v>2.75005382760392E-2</v>
      </c>
      <c r="AS74" s="405">
        <f t="shared" ref="AS74:AX74" si="382">SUM(AS71)/AS73</f>
        <v>2.8546845628946688E-2</v>
      </c>
      <c r="AT74" s="405">
        <f t="shared" si="382"/>
        <v>2.5425382884994307E-2</v>
      </c>
      <c r="AU74" s="405">
        <f t="shared" si="382"/>
        <v>3.3149052611000263E-2</v>
      </c>
      <c r="AV74" s="405">
        <f t="shared" si="382"/>
        <v>2.8009538093105996E-2</v>
      </c>
      <c r="AW74" s="405">
        <f t="shared" si="382"/>
        <v>2.0982932218118706E-2</v>
      </c>
      <c r="AX74" s="406">
        <f t="shared" si="382"/>
        <v>1.9551236772425862E-2</v>
      </c>
      <c r="AY74" s="407">
        <f t="shared" ref="AY74:BJ74" si="383">SUM(AY71)/AY73</f>
        <v>1.8859306254946973E-2</v>
      </c>
      <c r="AZ74" s="405">
        <f t="shared" si="383"/>
        <v>2.3168454039273919E-2</v>
      </c>
      <c r="BA74" s="405">
        <f t="shared" si="383"/>
        <v>3.6755288647832951E-2</v>
      </c>
      <c r="BB74" s="405">
        <f t="shared" si="383"/>
        <v>6.7765713107325973E-2</v>
      </c>
      <c r="BC74" s="405">
        <f t="shared" si="383"/>
        <v>4.6625403098690052E-2</v>
      </c>
      <c r="BD74" s="405">
        <f t="shared" si="383"/>
        <v>5.399139491639262E-2</v>
      </c>
      <c r="BE74" s="405">
        <f t="shared" si="383"/>
        <v>5.7311318908144504E-2</v>
      </c>
      <c r="BF74" s="405">
        <f t="shared" si="383"/>
        <v>5.4622288395976548E-2</v>
      </c>
      <c r="BG74" s="405">
        <f t="shared" si="383"/>
        <v>4.7131552461994332E-2</v>
      </c>
      <c r="BH74" s="405">
        <f t="shared" si="383"/>
        <v>3.7768289634150208E-2</v>
      </c>
      <c r="BI74" s="405">
        <f t="shared" si="383"/>
        <v>1.55622694150998E-2</v>
      </c>
      <c r="BJ74" s="406">
        <f t="shared" si="383"/>
        <v>1.8743200875634629E-2</v>
      </c>
      <c r="BK74" s="407">
        <f t="shared" ref="BK74:BP74" si="384">SUM(BK71)/BK73</f>
        <v>6.1407463910242426E-2</v>
      </c>
      <c r="BL74" s="405">
        <f t="shared" si="384"/>
        <v>1.8757908731314832E-2</v>
      </c>
      <c r="BM74" s="405">
        <f t="shared" si="384"/>
        <v>1.9073034782448529E-2</v>
      </c>
      <c r="BN74" s="405">
        <f t="shared" si="384"/>
        <v>1.756678258134791E-2</v>
      </c>
      <c r="BO74" s="405">
        <f t="shared" si="384"/>
        <v>1.9607679386973626E-2</v>
      </c>
      <c r="BP74" s="405">
        <f t="shared" si="384"/>
        <v>1.7931018479886228E-2</v>
      </c>
      <c r="BQ74" s="405">
        <f t="shared" ref="BQ74:BV74" si="385">SUM(BQ71)/BQ73</f>
        <v>1.6423292195113383E-2</v>
      </c>
      <c r="BR74" s="405">
        <f t="shared" si="385"/>
        <v>2.1259018979067734E-2</v>
      </c>
      <c r="BS74" s="405">
        <f t="shared" si="385"/>
        <v>1.9020473535814458E-2</v>
      </c>
      <c r="BT74" s="405">
        <f t="shared" si="385"/>
        <v>1.7080769488330622E-2</v>
      </c>
      <c r="BU74" s="405">
        <f t="shared" si="385"/>
        <v>1.4790951233030626E-2</v>
      </c>
      <c r="BV74" s="406">
        <f t="shared" si="385"/>
        <v>1.2190905707413666E-2</v>
      </c>
      <c r="BW74" s="407">
        <f t="shared" ref="BW74:CB74" si="386">SUM(BW71)/BW73</f>
        <v>1.4278580295294965E-2</v>
      </c>
      <c r="BX74" s="405">
        <f t="shared" si="386"/>
        <v>8.5174038952927147E-3</v>
      </c>
      <c r="BY74" s="405">
        <f t="shared" si="386"/>
        <v>9.3513676104964878E-3</v>
      </c>
      <c r="BZ74" s="405">
        <f t="shared" si="386"/>
        <v>7.7254077957506443E-3</v>
      </c>
      <c r="CA74" s="405">
        <f t="shared" si="386"/>
        <v>1.1736456973679393E-2</v>
      </c>
      <c r="CB74" s="405">
        <f t="shared" si="386"/>
        <v>1.3366683260059324E-2</v>
      </c>
      <c r="CC74" s="405">
        <f t="shared" ref="CC74:DK74" si="387">SUM(CC71)/CC73</f>
        <v>1.375704498404281E-2</v>
      </c>
      <c r="CD74" s="405">
        <f t="shared" si="387"/>
        <v>1.33221058259056E-2</v>
      </c>
      <c r="CE74" s="405">
        <f t="shared" si="387"/>
        <v>1.1390128868405555E-2</v>
      </c>
      <c r="CF74" s="405">
        <f t="shared" si="387"/>
        <v>1.2356695857125665E-2</v>
      </c>
      <c r="CG74" s="405">
        <f t="shared" si="387"/>
        <v>9.2377900307603327E-3</v>
      </c>
      <c r="CH74" s="406">
        <f t="shared" si="387"/>
        <v>5.8735044174882418E-3</v>
      </c>
      <c r="CI74" s="407">
        <f t="shared" si="387"/>
        <v>7.6118833532851987E-3</v>
      </c>
      <c r="CJ74" s="405">
        <f t="shared" si="387"/>
        <v>1.0036291066802051E-2</v>
      </c>
      <c r="CK74" s="405">
        <f t="shared" si="387"/>
        <v>1.3936360355282286E-2</v>
      </c>
      <c r="CL74" s="405">
        <f t="shared" si="387"/>
        <v>9.0446713014697509E-3</v>
      </c>
      <c r="CM74" s="405">
        <f t="shared" si="387"/>
        <v>9.3133704826246014E-3</v>
      </c>
      <c r="CN74" s="405">
        <f t="shared" si="387"/>
        <v>7.2772196647613637E-3</v>
      </c>
      <c r="CO74" s="405">
        <f t="shared" si="387"/>
        <v>1.0616704881620861E-2</v>
      </c>
      <c r="CP74" s="405">
        <f t="shared" si="387"/>
        <v>9.6679736331767869E-3</v>
      </c>
      <c r="CQ74" s="405">
        <f t="shared" si="387"/>
        <v>8.2268465760855138E-3</v>
      </c>
      <c r="CR74" s="405">
        <f t="shared" si="387"/>
        <v>9.7554917421543586E-3</v>
      </c>
      <c r="CS74" s="405">
        <f t="shared" si="387"/>
        <v>7.4839052736131052E-3</v>
      </c>
      <c r="CT74" s="406">
        <f t="shared" si="387"/>
        <v>5.5492887769842559E-3</v>
      </c>
      <c r="CU74" s="405">
        <f t="shared" si="387"/>
        <v>6.6451472583543211E-3</v>
      </c>
      <c r="CV74" s="405">
        <f t="shared" si="387"/>
        <v>6.1666340580375945E-3</v>
      </c>
      <c r="CW74" s="405">
        <f t="shared" si="387"/>
        <v>5.441591261878622E-3</v>
      </c>
      <c r="CX74" s="405">
        <f t="shared" si="387"/>
        <v>5.8136039918392675E-3</v>
      </c>
      <c r="CY74" s="405">
        <f t="shared" si="387"/>
        <v>8.0027420234242211E-3</v>
      </c>
      <c r="CZ74" s="405">
        <f t="shared" si="387"/>
        <v>6.2569931320479825E-3</v>
      </c>
      <c r="DA74" s="405">
        <f t="shared" si="387"/>
        <v>8.4668692773981584E-3</v>
      </c>
      <c r="DB74" s="405">
        <f t="shared" si="387"/>
        <v>5.9527429405384497E-3</v>
      </c>
      <c r="DC74" s="405">
        <f t="shared" si="387"/>
        <v>6.4275104406140851E-3</v>
      </c>
      <c r="DD74" s="405">
        <f t="shared" si="387"/>
        <v>8.1253422746749033E-3</v>
      </c>
      <c r="DE74" s="405">
        <f t="shared" si="387"/>
        <v>5.7697583960109305E-3</v>
      </c>
      <c r="DF74" s="406">
        <f t="shared" si="387"/>
        <v>4.7267806217529086E-3</v>
      </c>
      <c r="DG74" s="405">
        <f t="shared" si="387"/>
        <v>5.0294540891304097E-3</v>
      </c>
      <c r="DH74" s="405">
        <f t="shared" si="387"/>
        <v>5.4572875507645441E-3</v>
      </c>
      <c r="DI74" s="405">
        <f t="shared" si="387"/>
        <v>4.2900321819493775E-3</v>
      </c>
      <c r="DJ74" s="405">
        <f t="shared" si="387"/>
        <v>9.0820746281498731E-3</v>
      </c>
      <c r="DK74" s="405">
        <f t="shared" si="387"/>
        <v>8.3932193235848832E-3</v>
      </c>
      <c r="DL74" s="405">
        <f t="shared" ref="DL74:FH74" si="388">SUM(DL71)/DL73</f>
        <v>8.6049334058784059E-3</v>
      </c>
      <c r="DM74" s="405">
        <f t="shared" si="388"/>
        <v>9.6940276998474066E-3</v>
      </c>
      <c r="DN74" s="405">
        <f t="shared" si="388"/>
        <v>7.9936321511205333E-3</v>
      </c>
      <c r="DO74" s="405">
        <f t="shared" si="388"/>
        <v>9.6873508854947357E-3</v>
      </c>
      <c r="DP74" s="405">
        <f t="shared" si="388"/>
        <v>8.8457000278072129E-3</v>
      </c>
      <c r="DQ74" s="405">
        <f t="shared" si="388"/>
        <v>8.169072762836611E-3</v>
      </c>
      <c r="DR74" s="405">
        <f t="shared" si="388"/>
        <v>6.0609941200622484E-3</v>
      </c>
      <c r="DS74" s="405">
        <f t="shared" si="388"/>
        <v>7.6226321731261704E-3</v>
      </c>
      <c r="DT74" s="405">
        <f t="shared" si="388"/>
        <v>7.8205742474369063E-3</v>
      </c>
      <c r="DU74" s="405">
        <f t="shared" si="388"/>
        <v>1.1078814420984004E-2</v>
      </c>
      <c r="DV74" s="408">
        <f t="shared" si="388"/>
        <v>1.6704837610678609E-2</v>
      </c>
      <c r="DW74" s="408">
        <f t="shared" si="388"/>
        <v>1.5642477120206943E-2</v>
      </c>
      <c r="DX74" s="408">
        <f t="shared" si="388"/>
        <v>5.0653252627970663E-4</v>
      </c>
      <c r="DY74" s="408">
        <f t="shared" si="388"/>
        <v>4.5338406680709784E-5</v>
      </c>
      <c r="DZ74" s="408">
        <f t="shared" si="388"/>
        <v>1.210110432445805E-2</v>
      </c>
      <c r="EA74" s="408">
        <f t="shared" si="388"/>
        <v>0</v>
      </c>
      <c r="EB74" s="408">
        <f t="shared" si="388"/>
        <v>0</v>
      </c>
      <c r="EC74" s="408">
        <f t="shared" si="388"/>
        <v>0</v>
      </c>
      <c r="ED74" s="491">
        <f t="shared" si="388"/>
        <v>0</v>
      </c>
      <c r="EE74" s="491">
        <f t="shared" si="388"/>
        <v>0</v>
      </c>
      <c r="EF74" s="491">
        <f t="shared" si="388"/>
        <v>0</v>
      </c>
      <c r="EG74" s="491">
        <f t="shared" si="388"/>
        <v>0</v>
      </c>
      <c r="EH74" s="491">
        <f t="shared" si="388"/>
        <v>0</v>
      </c>
      <c r="EI74" s="491">
        <f t="shared" si="388"/>
        <v>0</v>
      </c>
      <c r="EJ74" s="491">
        <f t="shared" si="388"/>
        <v>0</v>
      </c>
      <c r="EK74" s="491">
        <f t="shared" si="388"/>
        <v>0</v>
      </c>
      <c r="EL74" s="491">
        <f t="shared" si="388"/>
        <v>0</v>
      </c>
      <c r="EM74" s="491">
        <f t="shared" si="388"/>
        <v>0</v>
      </c>
      <c r="EN74" s="491">
        <f t="shared" si="388"/>
        <v>0</v>
      </c>
      <c r="EO74" s="491">
        <f t="shared" si="388"/>
        <v>0</v>
      </c>
      <c r="EP74" s="491">
        <f t="shared" si="388"/>
        <v>0</v>
      </c>
      <c r="EQ74" s="491">
        <f t="shared" si="388"/>
        <v>0</v>
      </c>
      <c r="ER74" s="491">
        <f t="shared" si="388"/>
        <v>0</v>
      </c>
      <c r="ES74" s="491">
        <f t="shared" si="388"/>
        <v>0</v>
      </c>
      <c r="ET74" s="491">
        <f t="shared" si="388"/>
        <v>0</v>
      </c>
      <c r="EU74" s="491">
        <f t="shared" si="388"/>
        <v>0</v>
      </c>
      <c r="EV74" s="491">
        <f t="shared" si="388"/>
        <v>0</v>
      </c>
      <c r="EW74" s="491">
        <f t="shared" si="388"/>
        <v>0</v>
      </c>
      <c r="EX74" s="491">
        <f t="shared" si="388"/>
        <v>0</v>
      </c>
      <c r="EY74" s="491">
        <f t="shared" si="388"/>
        <v>0</v>
      </c>
      <c r="EZ74" s="491">
        <f t="shared" si="388"/>
        <v>0</v>
      </c>
      <c r="FA74" s="491">
        <f t="shared" si="388"/>
        <v>0</v>
      </c>
      <c r="FB74" s="491">
        <f t="shared" si="388"/>
        <v>0</v>
      </c>
      <c r="FC74" s="491">
        <f t="shared" si="388"/>
        <v>0</v>
      </c>
      <c r="FD74" s="491">
        <f t="shared" si="388"/>
        <v>0</v>
      </c>
      <c r="FE74" s="491">
        <f t="shared" si="388"/>
        <v>0</v>
      </c>
      <c r="FF74" s="491">
        <f t="shared" si="388"/>
        <v>0</v>
      </c>
      <c r="FG74" s="491">
        <f t="shared" si="388"/>
        <v>0</v>
      </c>
      <c r="FH74" s="491">
        <f t="shared" si="388"/>
        <v>0</v>
      </c>
      <c r="FI74" s="491">
        <f t="shared" ref="FI74:FK74" si="389">SUM(FI71)/FI73</f>
        <v>0</v>
      </c>
      <c r="FJ74" s="491">
        <f t="shared" si="389"/>
        <v>0</v>
      </c>
      <c r="FK74" s="491">
        <f t="shared" si="389"/>
        <v>0</v>
      </c>
    </row>
    <row r="75" spans="1:167" s="345" customFormat="1" ht="13.8" hidden="1" thickBot="1" x14ac:dyDescent="0.3">
      <c r="B75" s="417" t="s">
        <v>11</v>
      </c>
      <c r="C75" s="414">
        <f t="shared" ref="C75:Q75" si="390">SUM(C72/C73)</f>
        <v>5.8426514374283756E-3</v>
      </c>
      <c r="D75" s="412">
        <f t="shared" si="390"/>
        <v>1.3270331921645718E-2</v>
      </c>
      <c r="E75" s="412">
        <f t="shared" si="390"/>
        <v>0.55415572475595798</v>
      </c>
      <c r="F75" s="412">
        <f t="shared" si="390"/>
        <v>0.46746396721386779</v>
      </c>
      <c r="G75" s="412">
        <f t="shared" si="390"/>
        <v>0.23071441730310679</v>
      </c>
      <c r="H75" s="412">
        <f t="shared" si="390"/>
        <v>0.66647702080424787</v>
      </c>
      <c r="I75" s="412">
        <f t="shared" si="390"/>
        <v>1.0128310736774393</v>
      </c>
      <c r="J75" s="412">
        <f t="shared" si="390"/>
        <v>1.5506971957954632</v>
      </c>
      <c r="K75" s="412">
        <f t="shared" si="390"/>
        <v>0.83638602984366739</v>
      </c>
      <c r="L75" s="412">
        <f t="shared" si="390"/>
        <v>0.95038285690496149</v>
      </c>
      <c r="M75" s="412">
        <f t="shared" si="390"/>
        <v>0.98358332028249396</v>
      </c>
      <c r="N75" s="413">
        <f t="shared" si="390"/>
        <v>0.82724321740148554</v>
      </c>
      <c r="O75" s="414">
        <f t="shared" si="390"/>
        <v>0.87091915203982939</v>
      </c>
      <c r="P75" s="412">
        <f t="shared" si="390"/>
        <v>0.82726210129297362</v>
      </c>
      <c r="Q75" s="412">
        <f t="shared" si="390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391">SUM(U72/U73)</f>
        <v>0.82002758184473035</v>
      </c>
      <c r="V75" s="412">
        <f t="shared" si="391"/>
        <v>0.76223830663049097</v>
      </c>
      <c r="W75" s="412">
        <f t="shared" si="391"/>
        <v>0.85384133666023632</v>
      </c>
      <c r="X75" s="412">
        <f t="shared" si="391"/>
        <v>0.70510016548332699</v>
      </c>
      <c r="Y75" s="412">
        <f t="shared" si="391"/>
        <v>0.56546950369375459</v>
      </c>
      <c r="Z75" s="413">
        <f t="shared" si="391"/>
        <v>0.89995856770502103</v>
      </c>
      <c r="AA75" s="414">
        <f t="shared" ref="AA75:AF75" si="392">SUM(AA72/AA73)</f>
        <v>0.87685194094435104</v>
      </c>
      <c r="AB75" s="412">
        <f t="shared" si="392"/>
        <v>0.88405205641586404</v>
      </c>
      <c r="AC75" s="412">
        <f t="shared" si="392"/>
        <v>0.88056304187198675</v>
      </c>
      <c r="AD75" s="412">
        <f t="shared" si="392"/>
        <v>0.91126463369373489</v>
      </c>
      <c r="AE75" s="412">
        <f t="shared" si="392"/>
        <v>0.62728506659747385</v>
      </c>
      <c r="AF75" s="412">
        <f t="shared" si="392"/>
        <v>0.92161329627626942</v>
      </c>
      <c r="AG75" s="412">
        <f t="shared" ref="AG75:AL75" si="393">SUM(AG72/AG73)</f>
        <v>0.90693571655209737</v>
      </c>
      <c r="AH75" s="412">
        <f t="shared" si="393"/>
        <v>0.90021984423609613</v>
      </c>
      <c r="AI75" s="412">
        <f t="shared" si="393"/>
        <v>0.89665129973151603</v>
      </c>
      <c r="AJ75" s="412">
        <f t="shared" si="393"/>
        <v>0.9024075864021962</v>
      </c>
      <c r="AK75" s="412">
        <f t="shared" si="393"/>
        <v>0.93344224316804603</v>
      </c>
      <c r="AL75" s="413">
        <f t="shared" si="393"/>
        <v>0.91239140222719073</v>
      </c>
      <c r="AM75" s="414">
        <f t="shared" ref="AM75:AR75" si="394">SUM(AM72/AM73)</f>
        <v>0.90416386147417294</v>
      </c>
      <c r="AN75" s="412">
        <f t="shared" si="394"/>
        <v>0.97245856326388225</v>
      </c>
      <c r="AO75" s="412">
        <f t="shared" si="394"/>
        <v>0.96905561436534615</v>
      </c>
      <c r="AP75" s="412">
        <f t="shared" si="394"/>
        <v>0.96345682714394343</v>
      </c>
      <c r="AQ75" s="412">
        <f t="shared" si="394"/>
        <v>0.97042750176912762</v>
      </c>
      <c r="AR75" s="412">
        <f t="shared" si="394"/>
        <v>0.97249946172396073</v>
      </c>
      <c r="AS75" s="412">
        <f t="shared" ref="AS75:BD75" si="395">SUM(AS72/AS73)</f>
        <v>0.97145315437105328</v>
      </c>
      <c r="AT75" s="412">
        <f t="shared" si="395"/>
        <v>0.97457461711500581</v>
      </c>
      <c r="AU75" s="412">
        <f t="shared" si="395"/>
        <v>0.96685094738899979</v>
      </c>
      <c r="AV75" s="412">
        <f t="shared" si="395"/>
        <v>0.97199046190689409</v>
      </c>
      <c r="AW75" s="412">
        <f t="shared" si="395"/>
        <v>0.97901706778188125</v>
      </c>
      <c r="AX75" s="413">
        <f t="shared" si="395"/>
        <v>0.98044876322757413</v>
      </c>
      <c r="AY75" s="414">
        <f t="shared" si="395"/>
        <v>0.98114069374505297</v>
      </c>
      <c r="AZ75" s="412">
        <f t="shared" si="395"/>
        <v>0.97683154596072608</v>
      </c>
      <c r="BA75" s="412">
        <f t="shared" si="395"/>
        <v>0.96324471135216694</v>
      </c>
      <c r="BB75" s="412">
        <f t="shared" si="395"/>
        <v>0.93223428689267396</v>
      </c>
      <c r="BC75" s="412">
        <f t="shared" si="395"/>
        <v>0.95337459690130988</v>
      </c>
      <c r="BD75" s="412">
        <f t="shared" si="395"/>
        <v>0.94600860508360751</v>
      </c>
      <c r="BE75" s="412">
        <f t="shared" ref="BE75:BJ75" si="396">SUM(BE72/BE73)</f>
        <v>0.94268868109185544</v>
      </c>
      <c r="BF75" s="412">
        <f t="shared" si="396"/>
        <v>0.94537771160402351</v>
      </c>
      <c r="BG75" s="412">
        <f t="shared" si="396"/>
        <v>0.9528684475380057</v>
      </c>
      <c r="BH75" s="412">
        <f t="shared" si="396"/>
        <v>0.96223171036584976</v>
      </c>
      <c r="BI75" s="412">
        <f t="shared" si="396"/>
        <v>0.98443773058490014</v>
      </c>
      <c r="BJ75" s="413">
        <f t="shared" si="396"/>
        <v>0.98125679912436548</v>
      </c>
      <c r="BK75" s="414">
        <f t="shared" ref="BK75:BP75" si="397">SUM(BK72/BK73)</f>
        <v>0.93859253608975757</v>
      </c>
      <c r="BL75" s="412">
        <f t="shared" si="397"/>
        <v>0.98124209126868511</v>
      </c>
      <c r="BM75" s="412">
        <f t="shared" si="397"/>
        <v>0.98092696521755141</v>
      </c>
      <c r="BN75" s="412">
        <f t="shared" si="397"/>
        <v>0.98243321741865197</v>
      </c>
      <c r="BO75" s="412">
        <f t="shared" si="397"/>
        <v>0.98039232061302639</v>
      </c>
      <c r="BP75" s="412">
        <f t="shared" si="397"/>
        <v>0.98206898152011368</v>
      </c>
      <c r="BQ75" s="412">
        <f t="shared" ref="BQ75:BV75" si="398">SUM(BQ72/BQ73)</f>
        <v>0.98357670780488671</v>
      </c>
      <c r="BR75" s="412">
        <f t="shared" si="398"/>
        <v>0.97874098102093221</v>
      </c>
      <c r="BS75" s="412">
        <f t="shared" si="398"/>
        <v>0.98097952646418551</v>
      </c>
      <c r="BT75" s="412">
        <f t="shared" si="398"/>
        <v>0.98291923051166941</v>
      </c>
      <c r="BU75" s="412">
        <f t="shared" si="398"/>
        <v>0.98520904876696935</v>
      </c>
      <c r="BV75" s="413">
        <f t="shared" si="398"/>
        <v>0.98780909429258623</v>
      </c>
      <c r="BW75" s="414">
        <f t="shared" ref="BW75:CB75" si="399">SUM(BW72/BW73)</f>
        <v>0.98572141970470506</v>
      </c>
      <c r="BX75" s="412">
        <f t="shared" si="399"/>
        <v>0.99148259610470724</v>
      </c>
      <c r="BY75" s="412">
        <f t="shared" si="399"/>
        <v>0.9906486323895034</v>
      </c>
      <c r="BZ75" s="412">
        <f t="shared" si="399"/>
        <v>0.99227459220424941</v>
      </c>
      <c r="CA75" s="412">
        <f t="shared" si="399"/>
        <v>0.98826354302632069</v>
      </c>
      <c r="CB75" s="412">
        <f t="shared" si="399"/>
        <v>0.9866333167399407</v>
      </c>
      <c r="CC75" s="412">
        <f t="shared" ref="CC75:DK75" si="400">SUM(CC72/CC73)</f>
        <v>0.98624295501595716</v>
      </c>
      <c r="CD75" s="412">
        <f t="shared" si="400"/>
        <v>0.98667789417409435</v>
      </c>
      <c r="CE75" s="412">
        <f t="shared" si="400"/>
        <v>0.98860987113159449</v>
      </c>
      <c r="CF75" s="412">
        <f t="shared" si="400"/>
        <v>0.98764330414287427</v>
      </c>
      <c r="CG75" s="412">
        <f t="shared" si="400"/>
        <v>0.99076220996923958</v>
      </c>
      <c r="CH75" s="413">
        <f t="shared" si="400"/>
        <v>0.99412649558251187</v>
      </c>
      <c r="CI75" s="414">
        <f t="shared" si="400"/>
        <v>0.99238811664671478</v>
      </c>
      <c r="CJ75" s="412">
        <f t="shared" si="400"/>
        <v>0.98996370893319807</v>
      </c>
      <c r="CK75" s="412">
        <f t="shared" si="400"/>
        <v>0.98606363964471766</v>
      </c>
      <c r="CL75" s="412">
        <f t="shared" si="400"/>
        <v>0.99095532869853031</v>
      </c>
      <c r="CM75" s="412">
        <f t="shared" si="400"/>
        <v>0.99068662951737541</v>
      </c>
      <c r="CN75" s="412">
        <f t="shared" si="400"/>
        <v>0.99272278033523864</v>
      </c>
      <c r="CO75" s="412">
        <f t="shared" si="400"/>
        <v>0.98938329511837908</v>
      </c>
      <c r="CP75" s="412">
        <f t="shared" si="400"/>
        <v>0.99033202636682316</v>
      </c>
      <c r="CQ75" s="412">
        <f t="shared" si="400"/>
        <v>0.99177315342391448</v>
      </c>
      <c r="CR75" s="412">
        <f t="shared" si="400"/>
        <v>0.99024450825784571</v>
      </c>
      <c r="CS75" s="412">
        <f t="shared" si="400"/>
        <v>0.99251609472638691</v>
      </c>
      <c r="CT75" s="413">
        <f t="shared" si="400"/>
        <v>0.99445071122301576</v>
      </c>
      <c r="CU75" s="483">
        <f t="shared" si="400"/>
        <v>0.99335485274164559</v>
      </c>
      <c r="CV75" s="412">
        <f t="shared" si="400"/>
        <v>0.99383336594196248</v>
      </c>
      <c r="CW75" s="412">
        <f t="shared" si="400"/>
        <v>0.9945584087381214</v>
      </c>
      <c r="CX75" s="412">
        <f t="shared" si="400"/>
        <v>0.99418639600816083</v>
      </c>
      <c r="CY75" s="412">
        <f t="shared" si="400"/>
        <v>0.99199725797657579</v>
      </c>
      <c r="CZ75" s="412">
        <f t="shared" si="400"/>
        <v>0.99374300686795203</v>
      </c>
      <c r="DA75" s="412">
        <f t="shared" si="400"/>
        <v>0.99153313072260174</v>
      </c>
      <c r="DB75" s="412">
        <f t="shared" si="400"/>
        <v>0.99404725705946151</v>
      </c>
      <c r="DC75" s="412">
        <f t="shared" si="400"/>
        <v>0.99357248955938593</v>
      </c>
      <c r="DD75" s="412">
        <f t="shared" si="400"/>
        <v>0.99187465772532502</v>
      </c>
      <c r="DE75" s="412">
        <f t="shared" si="400"/>
        <v>0.99423024160398898</v>
      </c>
      <c r="DF75" s="413">
        <f t="shared" si="400"/>
        <v>0.99527321937824709</v>
      </c>
      <c r="DG75" s="412">
        <f t="shared" si="400"/>
        <v>0.99497054591086964</v>
      </c>
      <c r="DH75" s="412">
        <f t="shared" si="400"/>
        <v>0.99454271244923553</v>
      </c>
      <c r="DI75" s="412">
        <f t="shared" si="400"/>
        <v>0.99570996781805066</v>
      </c>
      <c r="DJ75" s="412">
        <f t="shared" si="400"/>
        <v>0.99091792537185008</v>
      </c>
      <c r="DK75" s="412">
        <f t="shared" si="400"/>
        <v>0.99160678067641517</v>
      </c>
      <c r="DL75" s="412">
        <f t="shared" ref="DL75:FH75" si="401">SUM(DL72/DL73)</f>
        <v>0.99139506659412158</v>
      </c>
      <c r="DM75" s="412">
        <f t="shared" si="401"/>
        <v>0.9903059723001526</v>
      </c>
      <c r="DN75" s="412">
        <f t="shared" si="401"/>
        <v>0.99200636784887941</v>
      </c>
      <c r="DO75" s="412">
        <f t="shared" si="401"/>
        <v>0.99031264911450523</v>
      </c>
      <c r="DP75" s="412">
        <f t="shared" si="401"/>
        <v>0.99115429997219284</v>
      </c>
      <c r="DQ75" s="412">
        <f t="shared" si="401"/>
        <v>0.99183092723716337</v>
      </c>
      <c r="DR75" s="412">
        <f t="shared" si="401"/>
        <v>0.99393900587993766</v>
      </c>
      <c r="DS75" s="412">
        <f t="shared" si="401"/>
        <v>0.9923773678268738</v>
      </c>
      <c r="DT75" s="412">
        <f t="shared" si="401"/>
        <v>0.99217942575256302</v>
      </c>
      <c r="DU75" s="412">
        <f t="shared" si="401"/>
        <v>0.98892118557901609</v>
      </c>
      <c r="DV75" s="415">
        <f t="shared" si="401"/>
        <v>0.98329516238932146</v>
      </c>
      <c r="DW75" s="415">
        <f t="shared" si="401"/>
        <v>0.98435752287979306</v>
      </c>
      <c r="DX75" s="415">
        <f t="shared" si="401"/>
        <v>0.99949346747372025</v>
      </c>
      <c r="DY75" s="415">
        <f t="shared" si="401"/>
        <v>0.99995466159331936</v>
      </c>
      <c r="DZ75" s="415">
        <f t="shared" si="401"/>
        <v>0.98789889567554201</v>
      </c>
      <c r="EA75" s="415">
        <f t="shared" si="401"/>
        <v>1</v>
      </c>
      <c r="EB75" s="415">
        <f t="shared" si="401"/>
        <v>1</v>
      </c>
      <c r="EC75" s="415">
        <f t="shared" si="401"/>
        <v>1</v>
      </c>
      <c r="ED75" s="493">
        <f t="shared" si="401"/>
        <v>1</v>
      </c>
      <c r="EE75" s="493">
        <f t="shared" si="401"/>
        <v>1</v>
      </c>
      <c r="EF75" s="493">
        <f t="shared" si="401"/>
        <v>1</v>
      </c>
      <c r="EG75" s="493">
        <f t="shared" si="401"/>
        <v>1</v>
      </c>
      <c r="EH75" s="493">
        <f t="shared" si="401"/>
        <v>1</v>
      </c>
      <c r="EI75" s="493">
        <f t="shared" si="401"/>
        <v>1</v>
      </c>
      <c r="EJ75" s="493">
        <f t="shared" si="401"/>
        <v>1</v>
      </c>
      <c r="EK75" s="493">
        <f t="shared" si="401"/>
        <v>1</v>
      </c>
      <c r="EL75" s="493">
        <f t="shared" si="401"/>
        <v>1</v>
      </c>
      <c r="EM75" s="493">
        <f t="shared" si="401"/>
        <v>1</v>
      </c>
      <c r="EN75" s="493">
        <f t="shared" si="401"/>
        <v>1</v>
      </c>
      <c r="EO75" s="493">
        <f t="shared" si="401"/>
        <v>1</v>
      </c>
      <c r="EP75" s="493">
        <f t="shared" si="401"/>
        <v>1</v>
      </c>
      <c r="EQ75" s="493">
        <f t="shared" si="401"/>
        <v>1</v>
      </c>
      <c r="ER75" s="493">
        <f t="shared" si="401"/>
        <v>1</v>
      </c>
      <c r="ES75" s="493">
        <f t="shared" si="401"/>
        <v>1</v>
      </c>
      <c r="ET75" s="493">
        <f t="shared" si="401"/>
        <v>1</v>
      </c>
      <c r="EU75" s="493">
        <f t="shared" si="401"/>
        <v>1</v>
      </c>
      <c r="EV75" s="493">
        <f t="shared" si="401"/>
        <v>1</v>
      </c>
      <c r="EW75" s="493">
        <f t="shared" si="401"/>
        <v>1</v>
      </c>
      <c r="EX75" s="493">
        <f t="shared" si="401"/>
        <v>1</v>
      </c>
      <c r="EY75" s="493">
        <f t="shared" si="401"/>
        <v>1</v>
      </c>
      <c r="EZ75" s="493">
        <f t="shared" si="401"/>
        <v>1</v>
      </c>
      <c r="FA75" s="493">
        <f t="shared" si="401"/>
        <v>1</v>
      </c>
      <c r="FB75" s="493">
        <f t="shared" si="401"/>
        <v>1</v>
      </c>
      <c r="FC75" s="493">
        <f t="shared" si="401"/>
        <v>1</v>
      </c>
      <c r="FD75" s="493">
        <f t="shared" si="401"/>
        <v>1</v>
      </c>
      <c r="FE75" s="493">
        <f t="shared" si="401"/>
        <v>1</v>
      </c>
      <c r="FF75" s="493">
        <f t="shared" si="401"/>
        <v>1</v>
      </c>
      <c r="FG75" s="493">
        <f t="shared" si="401"/>
        <v>1</v>
      </c>
      <c r="FH75" s="493">
        <f t="shared" si="401"/>
        <v>1</v>
      </c>
      <c r="FI75" s="493">
        <f t="shared" ref="FI75:FK75" si="402">SUM(FI72/FI73)</f>
        <v>1</v>
      </c>
      <c r="FJ75" s="493">
        <f t="shared" si="402"/>
        <v>1</v>
      </c>
      <c r="FK75" s="493">
        <f t="shared" si="402"/>
        <v>1</v>
      </c>
    </row>
    <row r="76" spans="1:167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67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67" s="345" customFormat="1" x14ac:dyDescent="0.25">
      <c r="B78" s="443" t="s">
        <v>1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</row>
    <row r="79" spans="1:167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</row>
    <row r="80" spans="1:167" s="345" customFormat="1" ht="13.8" thickTop="1" x14ac:dyDescent="0.25">
      <c r="B80" s="443" t="s">
        <v>9</v>
      </c>
      <c r="C80" s="401">
        <f t="shared" ref="C80:Q80" si="403">SUM(C78:C79)</f>
        <v>5026.6980000000003</v>
      </c>
      <c r="D80" s="398">
        <f t="shared" si="403"/>
        <v>4535.1750000000002</v>
      </c>
      <c r="E80" s="398">
        <f t="shared" si="403"/>
        <v>4484.2629999999999</v>
      </c>
      <c r="F80" s="398">
        <f t="shared" si="403"/>
        <v>4671.9089999999997</v>
      </c>
      <c r="G80" s="398">
        <f t="shared" si="403"/>
        <v>4606.4639999999999</v>
      </c>
      <c r="H80" s="398">
        <f t="shared" si="403"/>
        <v>4774.8090000000002</v>
      </c>
      <c r="I80" s="398">
        <f t="shared" si="403"/>
        <v>4656.1099999999997</v>
      </c>
      <c r="J80" s="398">
        <f t="shared" si="403"/>
        <v>4663.8</v>
      </c>
      <c r="K80" s="398">
        <f t="shared" si="403"/>
        <v>4650.12</v>
      </c>
      <c r="L80" s="398">
        <f t="shared" si="403"/>
        <v>4671.01</v>
      </c>
      <c r="M80" s="398">
        <f t="shared" si="403"/>
        <v>4686.0200000000004</v>
      </c>
      <c r="N80" s="399">
        <f t="shared" si="403"/>
        <v>4682.55</v>
      </c>
      <c r="O80" s="401">
        <f t="shared" si="403"/>
        <v>4735</v>
      </c>
      <c r="P80" s="398">
        <f t="shared" si="403"/>
        <v>4693</v>
      </c>
      <c r="Q80" s="398">
        <f t="shared" si="403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04">SUM(U78:U79)</f>
        <v>4695.6399999999994</v>
      </c>
      <c r="V80" s="398">
        <f t="shared" si="404"/>
        <v>4451.12</v>
      </c>
      <c r="W80" s="398">
        <f t="shared" si="404"/>
        <v>4402.78</v>
      </c>
      <c r="X80" s="398">
        <f t="shared" si="404"/>
        <v>4410.83</v>
      </c>
      <c r="Y80" s="398">
        <f t="shared" si="404"/>
        <v>4459.5999999999995</v>
      </c>
      <c r="Z80" s="399">
        <f t="shared" si="404"/>
        <v>4504.57</v>
      </c>
      <c r="AA80" s="401">
        <f t="shared" ref="AA80:AF80" si="405">SUM(AA78:AA79)</f>
        <v>4426.01</v>
      </c>
      <c r="AB80" s="398">
        <f t="shared" si="405"/>
        <v>4462.17</v>
      </c>
      <c r="AC80" s="398">
        <f t="shared" si="405"/>
        <v>4441.2700000000004</v>
      </c>
      <c r="AD80" s="398">
        <f t="shared" si="405"/>
        <v>4415.16</v>
      </c>
      <c r="AE80" s="398">
        <f t="shared" si="405"/>
        <v>4412.83</v>
      </c>
      <c r="AF80" s="398">
        <f t="shared" si="405"/>
        <v>4336.03</v>
      </c>
      <c r="AG80" s="398">
        <f t="shared" ref="AG80:AL80" si="406">SUM(AG78:AG79)</f>
        <v>4292.2700000000004</v>
      </c>
      <c r="AH80" s="398">
        <f t="shared" si="406"/>
        <v>4243.96</v>
      </c>
      <c r="AI80" s="398">
        <f t="shared" si="406"/>
        <v>4217.68</v>
      </c>
      <c r="AJ80" s="398">
        <f t="shared" si="406"/>
        <v>4260.1399999999994</v>
      </c>
      <c r="AK80" s="398">
        <f t="shared" si="406"/>
        <v>4230.91</v>
      </c>
      <c r="AL80" s="399">
        <f t="shared" si="406"/>
        <v>4292.82</v>
      </c>
      <c r="AM80" s="401">
        <f t="shared" ref="AM80:AR80" si="407">SUM(AM78:AM79)</f>
        <v>4139.7299999999996</v>
      </c>
      <c r="AN80" s="398">
        <f t="shared" si="407"/>
        <v>4277.12</v>
      </c>
      <c r="AO80" s="398">
        <f t="shared" si="407"/>
        <v>4190.32</v>
      </c>
      <c r="AP80" s="398">
        <f t="shared" si="407"/>
        <v>4161.0599999999995</v>
      </c>
      <c r="AQ80" s="398">
        <f t="shared" si="407"/>
        <v>4187.13</v>
      </c>
      <c r="AR80" s="398">
        <f t="shared" si="407"/>
        <v>4064.46</v>
      </c>
      <c r="AS80" s="398">
        <f t="shared" ref="AS80:AX80" si="408">SUM(AS78:AS79)</f>
        <v>4041.71</v>
      </c>
      <c r="AT80" s="398">
        <f t="shared" si="408"/>
        <v>4118.93</v>
      </c>
      <c r="AU80" s="398">
        <f t="shared" si="408"/>
        <v>4062.5600000000004</v>
      </c>
      <c r="AV80" s="398">
        <f t="shared" si="408"/>
        <v>4046.2200000000003</v>
      </c>
      <c r="AW80" s="398">
        <f t="shared" si="408"/>
        <v>3663.59</v>
      </c>
      <c r="AX80" s="399">
        <f t="shared" si="408"/>
        <v>3921.56</v>
      </c>
      <c r="AY80" s="401">
        <f t="shared" ref="AY80:BJ80" si="409">SUM(AY78:AY79)</f>
        <v>4263.93</v>
      </c>
      <c r="AZ80" s="398">
        <f t="shared" si="409"/>
        <v>4086.77</v>
      </c>
      <c r="BA80" s="398">
        <f t="shared" si="409"/>
        <v>4104.6900000000005</v>
      </c>
      <c r="BB80" s="398">
        <f t="shared" si="409"/>
        <v>3924.1400000000003</v>
      </c>
      <c r="BC80" s="398">
        <f t="shared" si="409"/>
        <v>3978.25</v>
      </c>
      <c r="BD80" s="398">
        <f t="shared" si="409"/>
        <v>3973.96</v>
      </c>
      <c r="BE80" s="398">
        <f t="shared" si="409"/>
        <v>3931.7299999999996</v>
      </c>
      <c r="BF80" s="398">
        <f t="shared" si="409"/>
        <v>3932.04</v>
      </c>
      <c r="BG80" s="398">
        <f t="shared" si="409"/>
        <v>3928</v>
      </c>
      <c r="BH80" s="398">
        <f t="shared" si="409"/>
        <v>3969.83</v>
      </c>
      <c r="BI80" s="398">
        <f t="shared" si="409"/>
        <v>3982.68</v>
      </c>
      <c r="BJ80" s="399">
        <f t="shared" si="409"/>
        <v>4027.82</v>
      </c>
      <c r="BK80" s="401">
        <f t="shared" ref="BK80:BP80" si="410">SUM(BK78:BK79)</f>
        <v>4035.7200000000003</v>
      </c>
      <c r="BL80" s="398">
        <f t="shared" si="410"/>
        <v>3963.86</v>
      </c>
      <c r="BM80" s="398">
        <f t="shared" si="410"/>
        <v>3961.2700000000004</v>
      </c>
      <c r="BN80" s="398">
        <f t="shared" si="410"/>
        <v>3899.1099999999997</v>
      </c>
      <c r="BO80" s="398">
        <f t="shared" si="410"/>
        <v>3962.28</v>
      </c>
      <c r="BP80" s="398">
        <f t="shared" si="410"/>
        <v>3881.54</v>
      </c>
      <c r="BQ80" s="398">
        <f t="shared" ref="BQ80:BV80" si="411">SUM(BQ78:BQ79)</f>
        <v>3854.98</v>
      </c>
      <c r="BR80" s="398">
        <f t="shared" si="411"/>
        <v>3857.01</v>
      </c>
      <c r="BS80" s="398">
        <f t="shared" si="411"/>
        <v>3926.06</v>
      </c>
      <c r="BT80" s="398">
        <f t="shared" si="411"/>
        <v>3872.04</v>
      </c>
      <c r="BU80" s="398">
        <f t="shared" si="411"/>
        <v>3844.4</v>
      </c>
      <c r="BV80" s="399">
        <f t="shared" si="411"/>
        <v>3910.54</v>
      </c>
      <c r="BW80" s="401">
        <f t="shared" ref="BW80:CB80" si="412">SUM(BW78:BW79)</f>
        <v>3914.1499999999996</v>
      </c>
      <c r="BX80" s="398">
        <f t="shared" si="412"/>
        <v>3868.66</v>
      </c>
      <c r="BY80" s="398">
        <f t="shared" si="412"/>
        <v>3779.73</v>
      </c>
      <c r="BZ80" s="398">
        <f t="shared" si="412"/>
        <v>3841.64</v>
      </c>
      <c r="CA80" s="398">
        <f t="shared" si="412"/>
        <v>3854.8199999999997</v>
      </c>
      <c r="CB80" s="398">
        <f t="shared" si="412"/>
        <v>3748.55</v>
      </c>
      <c r="CC80" s="398">
        <f t="shared" ref="CC80:DK80" si="413">SUM(CC78:CC79)</f>
        <v>3740.5</v>
      </c>
      <c r="CD80" s="398">
        <f t="shared" si="413"/>
        <v>3738.18</v>
      </c>
      <c r="CE80" s="398">
        <f t="shared" si="413"/>
        <v>3741.59</v>
      </c>
      <c r="CF80" s="398">
        <f t="shared" si="413"/>
        <v>3951.91</v>
      </c>
      <c r="CG80" s="398">
        <f t="shared" si="413"/>
        <v>3857.33</v>
      </c>
      <c r="CH80" s="399">
        <f t="shared" si="413"/>
        <v>3940.33</v>
      </c>
      <c r="CI80" s="401">
        <f t="shared" si="413"/>
        <v>3716.4300000000003</v>
      </c>
      <c r="CJ80" s="398">
        <f t="shared" si="413"/>
        <v>3751.46</v>
      </c>
      <c r="CK80" s="398">
        <f t="shared" si="413"/>
        <v>3624.7799999999997</v>
      </c>
      <c r="CL80" s="398">
        <f t="shared" si="413"/>
        <v>3678.45</v>
      </c>
      <c r="CM80" s="398">
        <f t="shared" si="413"/>
        <v>3637.71</v>
      </c>
      <c r="CN80" s="398">
        <f t="shared" si="413"/>
        <v>3588.58</v>
      </c>
      <c r="CO80" s="398">
        <f t="shared" si="413"/>
        <v>3570.82</v>
      </c>
      <c r="CP80" s="398">
        <f t="shared" si="413"/>
        <v>3550.4700000000003</v>
      </c>
      <c r="CQ80" s="398">
        <f t="shared" si="413"/>
        <v>3558.2</v>
      </c>
      <c r="CR80" s="398">
        <f t="shared" si="413"/>
        <v>3579.69</v>
      </c>
      <c r="CS80" s="398">
        <f t="shared" si="413"/>
        <v>3578.05</v>
      </c>
      <c r="CT80" s="442">
        <f t="shared" si="413"/>
        <v>3552.95</v>
      </c>
      <c r="CU80" s="398">
        <f t="shared" si="413"/>
        <v>3548.63</v>
      </c>
      <c r="CV80" s="398">
        <f t="shared" si="413"/>
        <v>3530.74</v>
      </c>
      <c r="CW80" s="398">
        <f t="shared" si="413"/>
        <v>3483.54</v>
      </c>
      <c r="CX80" s="398">
        <f t="shared" si="413"/>
        <v>3496.69</v>
      </c>
      <c r="CY80" s="398">
        <f t="shared" si="413"/>
        <v>3472.14</v>
      </c>
      <c r="CZ80" s="398">
        <f t="shared" si="413"/>
        <v>3398.69</v>
      </c>
      <c r="DA80" s="398">
        <f t="shared" si="413"/>
        <v>3416.65</v>
      </c>
      <c r="DB80" s="398">
        <f t="shared" si="413"/>
        <v>3380.75</v>
      </c>
      <c r="DC80" s="398">
        <f t="shared" si="413"/>
        <v>3400.62</v>
      </c>
      <c r="DD80" s="398">
        <f t="shared" si="413"/>
        <v>3346.5600000000004</v>
      </c>
      <c r="DE80" s="398">
        <f t="shared" si="413"/>
        <v>3361.54</v>
      </c>
      <c r="DF80" s="399">
        <f t="shared" si="413"/>
        <v>3318.3900000000003</v>
      </c>
      <c r="DG80" s="398">
        <f t="shared" si="413"/>
        <v>3341.04</v>
      </c>
      <c r="DH80" s="398">
        <f t="shared" si="413"/>
        <v>3637.63</v>
      </c>
      <c r="DI80" s="398">
        <f t="shared" si="413"/>
        <v>3368.26</v>
      </c>
      <c r="DJ80" s="398">
        <f t="shared" si="413"/>
        <v>3269.52</v>
      </c>
      <c r="DK80" s="398">
        <f t="shared" si="413"/>
        <v>3259.45</v>
      </c>
      <c r="DL80" s="398">
        <f t="shared" ref="DL80:FH80" si="414">SUM(DL78:DL79)</f>
        <v>3245.7200000000003</v>
      </c>
      <c r="DM80" s="398">
        <f t="shared" si="414"/>
        <v>3225.46</v>
      </c>
      <c r="DN80" s="398">
        <f t="shared" si="414"/>
        <v>3256.1400000000003</v>
      </c>
      <c r="DO80" s="398">
        <f t="shared" si="414"/>
        <v>3254.05</v>
      </c>
      <c r="DP80" s="398">
        <f t="shared" si="414"/>
        <v>3239.3199999999997</v>
      </c>
      <c r="DQ80" s="398">
        <f t="shared" si="414"/>
        <v>3272.75</v>
      </c>
      <c r="DR80" s="398">
        <f t="shared" si="414"/>
        <v>3707.17</v>
      </c>
      <c r="DS80" s="398">
        <f t="shared" si="414"/>
        <v>3305.36</v>
      </c>
      <c r="DT80" s="398">
        <f t="shared" si="414"/>
        <v>3309.83</v>
      </c>
      <c r="DU80" s="398">
        <f t="shared" si="414"/>
        <v>3244.9800000000005</v>
      </c>
      <c r="DV80" s="464">
        <f t="shared" si="414"/>
        <v>4264.32</v>
      </c>
      <c r="DW80" s="464">
        <f t="shared" si="414"/>
        <v>3249.33</v>
      </c>
      <c r="DX80" s="464">
        <f t="shared" si="414"/>
        <v>3170.14</v>
      </c>
      <c r="DY80" s="464">
        <f t="shared" si="414"/>
        <v>3224.2400000000002</v>
      </c>
      <c r="DZ80" s="464">
        <f t="shared" si="414"/>
        <v>3175.76</v>
      </c>
      <c r="EA80" s="464">
        <f t="shared" si="414"/>
        <v>3236.85</v>
      </c>
      <c r="EB80" s="464">
        <f t="shared" si="414"/>
        <v>3231.8399999999997</v>
      </c>
      <c r="EC80" s="464">
        <f t="shared" si="414"/>
        <v>3244.0099999999998</v>
      </c>
      <c r="ED80" s="497">
        <f t="shared" si="414"/>
        <v>3342.82</v>
      </c>
      <c r="EE80" s="497">
        <f t="shared" si="414"/>
        <v>3144.45</v>
      </c>
      <c r="EF80" s="497">
        <f t="shared" si="414"/>
        <v>3099.52</v>
      </c>
      <c r="EG80" s="497">
        <f t="shared" si="414"/>
        <v>3264.05</v>
      </c>
      <c r="EH80" s="497">
        <f t="shared" si="414"/>
        <v>3525.7099999999996</v>
      </c>
      <c r="EI80" s="497">
        <f t="shared" si="414"/>
        <v>2974.44</v>
      </c>
      <c r="EJ80" s="497">
        <f t="shared" si="414"/>
        <v>3257</v>
      </c>
      <c r="EK80" s="497">
        <f t="shared" si="414"/>
        <v>3135.38</v>
      </c>
      <c r="EL80" s="497">
        <f t="shared" si="414"/>
        <v>3138.87</v>
      </c>
      <c r="EM80" s="497">
        <f t="shared" si="414"/>
        <v>3165.66</v>
      </c>
      <c r="EN80" s="497">
        <f t="shared" si="414"/>
        <v>3169.0499999999997</v>
      </c>
      <c r="EO80" s="497">
        <f t="shared" si="414"/>
        <v>3164.06</v>
      </c>
      <c r="EP80" s="497">
        <f t="shared" si="414"/>
        <v>3420.64</v>
      </c>
      <c r="EQ80" s="497">
        <f t="shared" si="414"/>
        <v>2920.14</v>
      </c>
      <c r="ER80" s="497">
        <f t="shared" si="414"/>
        <v>3250.08</v>
      </c>
      <c r="ES80" s="497">
        <f t="shared" si="414"/>
        <v>3205.2999999999997</v>
      </c>
      <c r="ET80" s="497">
        <f t="shared" si="414"/>
        <v>3180.17</v>
      </c>
      <c r="EU80" s="497">
        <f t="shared" si="414"/>
        <v>3127.73</v>
      </c>
      <c r="EV80" s="497">
        <f t="shared" si="414"/>
        <v>3113.63</v>
      </c>
      <c r="EW80" s="497">
        <f t="shared" si="414"/>
        <v>3101.15</v>
      </c>
      <c r="EX80" s="497">
        <f t="shared" si="414"/>
        <v>3107.29</v>
      </c>
      <c r="EY80" s="497">
        <f t="shared" si="414"/>
        <v>3111.35</v>
      </c>
      <c r="EZ80" s="497">
        <f t="shared" si="414"/>
        <v>3119.37</v>
      </c>
      <c r="FA80" s="497">
        <f t="shared" si="414"/>
        <v>3138.31</v>
      </c>
      <c r="FB80" s="497">
        <f t="shared" si="414"/>
        <v>3152.05</v>
      </c>
      <c r="FC80" s="497">
        <f t="shared" si="414"/>
        <v>3176.82</v>
      </c>
      <c r="FD80" s="497">
        <f t="shared" si="414"/>
        <v>3141.2</v>
      </c>
      <c r="FE80" s="497">
        <f t="shared" si="414"/>
        <v>3140.86</v>
      </c>
      <c r="FF80" s="497">
        <f t="shared" si="414"/>
        <v>3124</v>
      </c>
      <c r="FG80" s="497">
        <f t="shared" si="414"/>
        <v>3082</v>
      </c>
      <c r="FH80" s="497">
        <f t="shared" si="414"/>
        <v>3061</v>
      </c>
      <c r="FI80" s="497">
        <f t="shared" ref="FI80:FK80" si="415">SUM(FI78:FI79)</f>
        <v>3053.0299999999997</v>
      </c>
      <c r="FJ80" s="497">
        <f t="shared" si="415"/>
        <v>3042.55</v>
      </c>
      <c r="FK80" s="497">
        <f t="shared" si="415"/>
        <v>3048.2999999999997</v>
      </c>
    </row>
    <row r="81" spans="1:167" s="345" customFormat="1" x14ac:dyDescent="0.25">
      <c r="B81" s="443" t="s">
        <v>10</v>
      </c>
      <c r="C81" s="407">
        <f t="shared" ref="C81:Q81" si="416">SUM(C78)/C80</f>
        <v>0.84626289464773896</v>
      </c>
      <c r="D81" s="405">
        <f t="shared" si="416"/>
        <v>0.83980507918658043</v>
      </c>
      <c r="E81" s="405">
        <f t="shared" si="416"/>
        <v>0.79952157132621349</v>
      </c>
      <c r="F81" s="405">
        <f t="shared" si="416"/>
        <v>0.79768206101617134</v>
      </c>
      <c r="G81" s="405">
        <f t="shared" si="416"/>
        <v>0.792770767339113</v>
      </c>
      <c r="H81" s="405">
        <f t="shared" si="416"/>
        <v>0.79507578208887519</v>
      </c>
      <c r="I81" s="405">
        <f t="shared" si="416"/>
        <v>0.79137756625165645</v>
      </c>
      <c r="J81" s="405">
        <f t="shared" si="416"/>
        <v>0.7928899180925425</v>
      </c>
      <c r="K81" s="405">
        <f t="shared" si="416"/>
        <v>0.79066991819565946</v>
      </c>
      <c r="L81" s="405">
        <f t="shared" si="416"/>
        <v>0.78905418742413302</v>
      </c>
      <c r="M81" s="405">
        <f t="shared" si="416"/>
        <v>0.78917930354543941</v>
      </c>
      <c r="N81" s="406">
        <f t="shared" si="416"/>
        <v>0.77639320455734584</v>
      </c>
      <c r="O81" s="407">
        <f t="shared" si="416"/>
        <v>0.77824709609292497</v>
      </c>
      <c r="P81" s="405">
        <f t="shared" si="416"/>
        <v>0.77881951843170683</v>
      </c>
      <c r="Q81" s="405">
        <f t="shared" si="416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17">SUM(U78)/U80</f>
        <v>0.78099470998628528</v>
      </c>
      <c r="V81" s="405">
        <f t="shared" si="417"/>
        <v>0.77111378709178824</v>
      </c>
      <c r="W81" s="405">
        <f t="shared" si="417"/>
        <v>0.77688415046856762</v>
      </c>
      <c r="X81" s="405">
        <f t="shared" si="417"/>
        <v>0.8034383551395089</v>
      </c>
      <c r="Y81" s="405">
        <f t="shared" si="417"/>
        <v>0.80561933805722497</v>
      </c>
      <c r="Z81" s="406">
        <f t="shared" si="417"/>
        <v>0.80703596569705882</v>
      </c>
      <c r="AA81" s="407">
        <f t="shared" ref="AA81:AF81" si="418">SUM(AA78)/AA80</f>
        <v>0.80291504086073007</v>
      </c>
      <c r="AB81" s="405">
        <f t="shared" si="418"/>
        <v>0.71993223028257547</v>
      </c>
      <c r="AC81" s="405">
        <f t="shared" si="418"/>
        <v>0.75968360401416701</v>
      </c>
      <c r="AD81" s="405">
        <f t="shared" si="418"/>
        <v>0.77144429646943724</v>
      </c>
      <c r="AE81" s="405">
        <f t="shared" si="418"/>
        <v>0.76967841498539491</v>
      </c>
      <c r="AF81" s="405">
        <f t="shared" si="418"/>
        <v>0.7661201606077449</v>
      </c>
      <c r="AG81" s="405">
        <f t="shared" ref="AG81:AL81" si="419">SUM(AG78)/AG80</f>
        <v>0.76434846829300107</v>
      </c>
      <c r="AH81" s="405">
        <f t="shared" si="419"/>
        <v>0.76337194507017025</v>
      </c>
      <c r="AI81" s="405">
        <f t="shared" si="419"/>
        <v>0.76443921776901036</v>
      </c>
      <c r="AJ81" s="405">
        <f t="shared" si="419"/>
        <v>0.77735473482092143</v>
      </c>
      <c r="AK81" s="405">
        <f t="shared" si="419"/>
        <v>0.76749209980831545</v>
      </c>
      <c r="AL81" s="406">
        <f t="shared" si="419"/>
        <v>0.76717868440791837</v>
      </c>
      <c r="AM81" s="407">
        <f t="shared" ref="AM81:AR81" si="420">SUM(AM78)/AM80</f>
        <v>0.78199061291436889</v>
      </c>
      <c r="AN81" s="405">
        <f t="shared" si="420"/>
        <v>0.73096148810414485</v>
      </c>
      <c r="AO81" s="405">
        <f t="shared" si="420"/>
        <v>0.74716250787529359</v>
      </c>
      <c r="AP81" s="405">
        <f t="shared" si="420"/>
        <v>0.73941976323340697</v>
      </c>
      <c r="AQ81" s="405">
        <f t="shared" si="420"/>
        <v>0.72011138894660542</v>
      </c>
      <c r="AR81" s="405">
        <f t="shared" si="420"/>
        <v>0.73620357931926994</v>
      </c>
      <c r="AS81" s="405">
        <f t="shared" ref="AS81:AX81" si="421">SUM(AS78)/AS80</f>
        <v>0.73189813222621114</v>
      </c>
      <c r="AT81" s="405">
        <f t="shared" si="421"/>
        <v>0.69655954337655646</v>
      </c>
      <c r="AU81" s="405">
        <f t="shared" si="421"/>
        <v>0.69067779922019612</v>
      </c>
      <c r="AV81" s="405">
        <f t="shared" si="421"/>
        <v>0.68172763715270057</v>
      </c>
      <c r="AW81" s="405">
        <f t="shared" si="421"/>
        <v>0.65564924022611704</v>
      </c>
      <c r="AX81" s="406">
        <f t="shared" si="421"/>
        <v>0.67421128326482316</v>
      </c>
      <c r="AY81" s="407">
        <f t="shared" ref="AY81:BJ81" si="422">SUM(AY78)/AY80</f>
        <v>0.69793359647086139</v>
      </c>
      <c r="AZ81" s="405">
        <f t="shared" si="422"/>
        <v>0.72533320935604406</v>
      </c>
      <c r="BA81" s="405">
        <f t="shared" si="422"/>
        <v>0.7475107742606627</v>
      </c>
      <c r="BB81" s="405">
        <f t="shared" si="422"/>
        <v>0.72587114628937799</v>
      </c>
      <c r="BC81" s="405">
        <f t="shared" si="422"/>
        <v>0.73274429711556588</v>
      </c>
      <c r="BD81" s="405">
        <f t="shared" si="422"/>
        <v>0.73021620751089589</v>
      </c>
      <c r="BE81" s="405">
        <f t="shared" si="422"/>
        <v>0.73090471624450304</v>
      </c>
      <c r="BF81" s="405">
        <f t="shared" si="422"/>
        <v>0.71728161463260809</v>
      </c>
      <c r="BG81" s="405">
        <f t="shared" si="422"/>
        <v>0.7118915478615071</v>
      </c>
      <c r="BH81" s="405">
        <f t="shared" si="422"/>
        <v>0.71100777615162358</v>
      </c>
      <c r="BI81" s="405">
        <f t="shared" si="422"/>
        <v>0.71356724617594181</v>
      </c>
      <c r="BJ81" s="406">
        <f t="shared" si="422"/>
        <v>0.7159282192352191</v>
      </c>
      <c r="BK81" s="407">
        <f t="shared" ref="BK81:BP81" si="423">SUM(BK78)/BK80</f>
        <v>0.66011269364574354</v>
      </c>
      <c r="BL81" s="405">
        <f t="shared" si="423"/>
        <v>0.62051888815447565</v>
      </c>
      <c r="BM81" s="405">
        <f t="shared" si="423"/>
        <v>0.61908933246155895</v>
      </c>
      <c r="BN81" s="405">
        <f t="shared" si="423"/>
        <v>0.61853858957556984</v>
      </c>
      <c r="BO81" s="405">
        <f t="shared" si="423"/>
        <v>0.6314142362478169</v>
      </c>
      <c r="BP81" s="405">
        <f t="shared" si="423"/>
        <v>0.63032456190068897</v>
      </c>
      <c r="BQ81" s="405">
        <f t="shared" ref="BQ81:BV81" si="424">SUM(BQ78)/BQ80</f>
        <v>0.62612257391737447</v>
      </c>
      <c r="BR81" s="405">
        <f t="shared" si="424"/>
        <v>0.61612492578448075</v>
      </c>
      <c r="BS81" s="405">
        <f t="shared" si="424"/>
        <v>0.61245625385246283</v>
      </c>
      <c r="BT81" s="405">
        <f t="shared" si="424"/>
        <v>0.60685323498724197</v>
      </c>
      <c r="BU81" s="405">
        <f t="shared" si="424"/>
        <v>0.59874102590781397</v>
      </c>
      <c r="BV81" s="406">
        <f t="shared" si="424"/>
        <v>0.60147959105392101</v>
      </c>
      <c r="BW81" s="407">
        <f t="shared" ref="BW81:CB81" si="425">SUM(BW78)/BW80</f>
        <v>0.58547066412886584</v>
      </c>
      <c r="BX81" s="405">
        <f t="shared" si="425"/>
        <v>0.58214472194506628</v>
      </c>
      <c r="BY81" s="405">
        <f t="shared" si="425"/>
        <v>0.58783563905358327</v>
      </c>
      <c r="BZ81" s="405">
        <f t="shared" si="425"/>
        <v>0.58398756780958128</v>
      </c>
      <c r="CA81" s="405">
        <f t="shared" si="425"/>
        <v>0.58618041828152812</v>
      </c>
      <c r="CB81" s="405">
        <f t="shared" si="425"/>
        <v>0.58213442531112025</v>
      </c>
      <c r="CC81" s="405">
        <f t="shared" ref="CC81:DK81" si="426">SUM(CC78)/CC80</f>
        <v>0.58583077128726113</v>
      </c>
      <c r="CD81" s="405">
        <f t="shared" si="426"/>
        <v>0.57605840275214137</v>
      </c>
      <c r="CE81" s="405">
        <f t="shared" si="426"/>
        <v>0.57047939512346357</v>
      </c>
      <c r="CF81" s="405">
        <f t="shared" si="426"/>
        <v>0.47699972924484618</v>
      </c>
      <c r="CG81" s="405">
        <f t="shared" si="426"/>
        <v>0.4551256957532801</v>
      </c>
      <c r="CH81" s="406">
        <f t="shared" si="426"/>
        <v>0.46076090073674031</v>
      </c>
      <c r="CI81" s="407">
        <f t="shared" si="426"/>
        <v>0.45769730628587108</v>
      </c>
      <c r="CJ81" s="405">
        <f t="shared" si="426"/>
        <v>0.44840675363725058</v>
      </c>
      <c r="CK81" s="405">
        <f t="shared" si="426"/>
        <v>0.46814151479538074</v>
      </c>
      <c r="CL81" s="405">
        <f t="shared" si="426"/>
        <v>0.46352403865758679</v>
      </c>
      <c r="CM81" s="405">
        <f t="shared" si="426"/>
        <v>0.46591949330760291</v>
      </c>
      <c r="CN81" s="405">
        <f t="shared" si="426"/>
        <v>0.4650279497740053</v>
      </c>
      <c r="CO81" s="405">
        <f t="shared" si="426"/>
        <v>0.45469948079152689</v>
      </c>
      <c r="CP81" s="405">
        <f t="shared" si="426"/>
        <v>0.44319766115472031</v>
      </c>
      <c r="CQ81" s="405">
        <f t="shared" si="426"/>
        <v>0.43729975830476087</v>
      </c>
      <c r="CR81" s="405">
        <f t="shared" si="426"/>
        <v>0.43237542915727339</v>
      </c>
      <c r="CS81" s="405">
        <f t="shared" si="426"/>
        <v>0.42943223264068414</v>
      </c>
      <c r="CT81" s="406">
        <f t="shared" si="426"/>
        <v>0.41796816729759778</v>
      </c>
      <c r="CU81" s="405">
        <f t="shared" si="426"/>
        <v>0.41458252903233078</v>
      </c>
      <c r="CV81" s="405">
        <f t="shared" si="426"/>
        <v>0.41259339401938405</v>
      </c>
      <c r="CW81" s="405">
        <f t="shared" si="426"/>
        <v>0.40924174833646232</v>
      </c>
      <c r="CX81" s="405">
        <f t="shared" si="426"/>
        <v>0.41596481243690459</v>
      </c>
      <c r="CY81" s="405">
        <f t="shared" si="426"/>
        <v>0.41138030148553917</v>
      </c>
      <c r="CZ81" s="405">
        <f t="shared" si="426"/>
        <v>0.41002856983131736</v>
      </c>
      <c r="DA81" s="405">
        <f t="shared" si="426"/>
        <v>0.41977960868101794</v>
      </c>
      <c r="DB81" s="405">
        <f t="shared" si="426"/>
        <v>0.38837536049693117</v>
      </c>
      <c r="DC81" s="405">
        <f t="shared" si="426"/>
        <v>0.38001305644264871</v>
      </c>
      <c r="DD81" s="405">
        <f t="shared" si="426"/>
        <v>0.38036969305794605</v>
      </c>
      <c r="DE81" s="405">
        <f t="shared" si="426"/>
        <v>0.37691653230364652</v>
      </c>
      <c r="DF81" s="406">
        <f t="shared" si="426"/>
        <v>0.37718291098996803</v>
      </c>
      <c r="DG81" s="405">
        <f t="shared" si="426"/>
        <v>0.37245588200081414</v>
      </c>
      <c r="DH81" s="405">
        <f t="shared" si="426"/>
        <v>0.34051841446216358</v>
      </c>
      <c r="DI81" s="405">
        <f t="shared" si="426"/>
        <v>0.3712272805543515</v>
      </c>
      <c r="DJ81" s="405">
        <f t="shared" si="426"/>
        <v>0.37844698916048836</v>
      </c>
      <c r="DK81" s="405">
        <f t="shared" si="426"/>
        <v>0.37861602417585788</v>
      </c>
      <c r="DL81" s="405">
        <f t="shared" ref="DL81:FH81" si="427">SUM(DL78)/DL80</f>
        <v>0.37944431435860143</v>
      </c>
      <c r="DM81" s="405">
        <f t="shared" si="427"/>
        <v>0.38952583507468702</v>
      </c>
      <c r="DN81" s="405">
        <f t="shared" si="427"/>
        <v>0.38240370500039922</v>
      </c>
      <c r="DO81" s="405">
        <f t="shared" si="427"/>
        <v>0.38135861464943682</v>
      </c>
      <c r="DP81" s="405">
        <f t="shared" si="427"/>
        <v>0.3805675265179112</v>
      </c>
      <c r="DQ81" s="405">
        <f t="shared" si="427"/>
        <v>0.35853639905278439</v>
      </c>
      <c r="DR81" s="405">
        <f t="shared" si="427"/>
        <v>0.25510834410075611</v>
      </c>
      <c r="DS81" s="405">
        <f t="shared" si="427"/>
        <v>0.2849795483699204</v>
      </c>
      <c r="DT81" s="405">
        <f t="shared" si="427"/>
        <v>0.28314747283093089</v>
      </c>
      <c r="DU81" s="405">
        <f t="shared" si="427"/>
        <v>0.28950871808146733</v>
      </c>
      <c r="DV81" s="408">
        <f t="shared" si="427"/>
        <v>0.21907596052829059</v>
      </c>
      <c r="DW81" s="408">
        <f t="shared" si="427"/>
        <v>0.25813321515512427</v>
      </c>
      <c r="DX81" s="408">
        <f t="shared" si="427"/>
        <v>0.15848195978726493</v>
      </c>
      <c r="DY81" s="408">
        <f t="shared" si="427"/>
        <v>4.4308116021139869E-2</v>
      </c>
      <c r="DZ81" s="408">
        <f t="shared" si="427"/>
        <v>3.9861324533340049E-2</v>
      </c>
      <c r="EA81" s="408">
        <f t="shared" si="427"/>
        <v>3.9801041135672031E-2</v>
      </c>
      <c r="EB81" s="408">
        <f t="shared" si="427"/>
        <v>3.9571884746769648E-2</v>
      </c>
      <c r="EC81" s="408">
        <f t="shared" si="427"/>
        <v>3.8332187631974012E-2</v>
      </c>
      <c r="ED81" s="491">
        <f t="shared" si="427"/>
        <v>3.6873059273308167E-2</v>
      </c>
      <c r="EE81" s="491">
        <f t="shared" si="427"/>
        <v>3.8871662770913834E-2</v>
      </c>
      <c r="EF81" s="491">
        <f t="shared" si="427"/>
        <v>3.9038302704934955E-2</v>
      </c>
      <c r="EG81" s="491">
        <f t="shared" si="427"/>
        <v>3.6785588456059184E-2</v>
      </c>
      <c r="EH81" s="491">
        <f t="shared" si="427"/>
        <v>3.2827430503359609E-2</v>
      </c>
      <c r="EI81" s="491">
        <f t="shared" si="427"/>
        <v>3.9604093543658639E-2</v>
      </c>
      <c r="EJ81" s="491">
        <f t="shared" si="427"/>
        <v>3.510899600859687E-2</v>
      </c>
      <c r="EK81" s="491">
        <f t="shared" si="427"/>
        <v>3.6158296602006777E-2</v>
      </c>
      <c r="EL81" s="491">
        <f t="shared" si="427"/>
        <v>3.5840923644496266E-2</v>
      </c>
      <c r="EM81" s="491">
        <f t="shared" si="427"/>
        <v>3.5708193552055498E-2</v>
      </c>
      <c r="EN81" s="491">
        <f t="shared" si="427"/>
        <v>3.4616052129186982E-2</v>
      </c>
      <c r="EO81" s="491">
        <f t="shared" si="427"/>
        <v>3.4253459163226994E-2</v>
      </c>
      <c r="EP81" s="491">
        <f t="shared" si="427"/>
        <v>3.1450254923055337E-2</v>
      </c>
      <c r="EQ81" s="491">
        <f t="shared" si="427"/>
        <v>3.6570164444170487E-2</v>
      </c>
      <c r="ER81" s="491">
        <f t="shared" si="427"/>
        <v>3.2073056663220599E-2</v>
      </c>
      <c r="ES81" s="491">
        <f t="shared" si="427"/>
        <v>3.3198140579664935E-2</v>
      </c>
      <c r="ET81" s="491">
        <f t="shared" si="427"/>
        <v>3.2605175195036744E-2</v>
      </c>
      <c r="EU81" s="491">
        <f t="shared" si="427"/>
        <v>3.2953611724797216E-2</v>
      </c>
      <c r="EV81" s="491">
        <f t="shared" si="427"/>
        <v>3.2951892164451137E-2</v>
      </c>
      <c r="EW81" s="491">
        <f t="shared" si="427"/>
        <v>3.2371862051174566E-2</v>
      </c>
      <c r="EX81" s="491">
        <f t="shared" si="427"/>
        <v>3.2050436232215214E-2</v>
      </c>
      <c r="EY81" s="491">
        <f t="shared" si="427"/>
        <v>3.1735420315940024E-2</v>
      </c>
      <c r="EZ81" s="491">
        <f t="shared" si="427"/>
        <v>3.1374925064997103E-2</v>
      </c>
      <c r="FA81" s="491">
        <f t="shared" si="427"/>
        <v>3.0828694424706291E-2</v>
      </c>
      <c r="FB81" s="491">
        <f t="shared" si="427"/>
        <v>3.0516647895813834E-2</v>
      </c>
      <c r="FC81" s="491">
        <f t="shared" si="427"/>
        <v>3.0313332200124651E-2</v>
      </c>
      <c r="FD81" s="491">
        <f t="shared" si="427"/>
        <v>2.9969438431172803E-2</v>
      </c>
      <c r="FE81" s="491">
        <f t="shared" si="427"/>
        <v>2.9883535082748037E-2</v>
      </c>
      <c r="FF81" s="491">
        <f t="shared" si="427"/>
        <v>2.9769526248399489E-2</v>
      </c>
      <c r="FG81" s="491">
        <f t="shared" si="427"/>
        <v>2.9526281635301754E-2</v>
      </c>
      <c r="FH81" s="491">
        <f t="shared" si="427"/>
        <v>2.9728846782097355E-2</v>
      </c>
      <c r="FI81" s="491">
        <f t="shared" ref="FI81:FK81" si="428">SUM(FI78)/FI80</f>
        <v>2.9593551324421968E-2</v>
      </c>
      <c r="FJ81" s="491">
        <f t="shared" si="428"/>
        <v>2.9245205501963814E-2</v>
      </c>
      <c r="FK81" s="491">
        <f t="shared" si="428"/>
        <v>2.9058819669979991E-2</v>
      </c>
    </row>
    <row r="82" spans="1:167" s="345" customFormat="1" ht="13.8" thickBot="1" x14ac:dyDescent="0.3">
      <c r="B82" s="417" t="s">
        <v>11</v>
      </c>
      <c r="C82" s="414">
        <f t="shared" ref="C82:Q82" si="429">SUM(C79/C80)</f>
        <v>0.15373710535226104</v>
      </c>
      <c r="D82" s="412">
        <f t="shared" si="429"/>
        <v>0.16019492081341954</v>
      </c>
      <c r="E82" s="412">
        <f t="shared" si="429"/>
        <v>0.20047842867378651</v>
      </c>
      <c r="F82" s="412">
        <f t="shared" si="429"/>
        <v>0.20231793898382866</v>
      </c>
      <c r="G82" s="412">
        <f t="shared" si="429"/>
        <v>0.20722923266088694</v>
      </c>
      <c r="H82" s="412">
        <f t="shared" si="429"/>
        <v>0.20492421791112481</v>
      </c>
      <c r="I82" s="412">
        <f t="shared" si="429"/>
        <v>0.20862243374834358</v>
      </c>
      <c r="J82" s="412">
        <f t="shared" si="429"/>
        <v>0.20711008190745742</v>
      </c>
      <c r="K82" s="412">
        <f t="shared" si="429"/>
        <v>0.20933008180434054</v>
      </c>
      <c r="L82" s="412">
        <f t="shared" si="429"/>
        <v>0.21094581257586689</v>
      </c>
      <c r="M82" s="412">
        <f t="shared" si="429"/>
        <v>0.21082069645456056</v>
      </c>
      <c r="N82" s="413">
        <f t="shared" si="429"/>
        <v>0.22360679544265408</v>
      </c>
      <c r="O82" s="414">
        <f t="shared" si="429"/>
        <v>0.22175290390707497</v>
      </c>
      <c r="P82" s="412">
        <f t="shared" si="429"/>
        <v>0.2211804815682932</v>
      </c>
      <c r="Q82" s="412">
        <f t="shared" si="429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30">SUM(U79/U80)</f>
        <v>0.21900529001371485</v>
      </c>
      <c r="V82" s="412">
        <f t="shared" si="430"/>
        <v>0.22888621290821187</v>
      </c>
      <c r="W82" s="412">
        <f t="shared" si="430"/>
        <v>0.22311584953143243</v>
      </c>
      <c r="X82" s="412">
        <f t="shared" si="430"/>
        <v>0.1965616448604911</v>
      </c>
      <c r="Y82" s="412">
        <f t="shared" si="430"/>
        <v>0.19438066194277517</v>
      </c>
      <c r="Z82" s="413">
        <f t="shared" si="430"/>
        <v>0.19296403430294126</v>
      </c>
      <c r="AA82" s="414">
        <f t="shared" ref="AA82:AF82" si="431">SUM(AA79/AA80)</f>
        <v>0.19708495913926988</v>
      </c>
      <c r="AB82" s="412">
        <f t="shared" si="431"/>
        <v>0.28006776971742448</v>
      </c>
      <c r="AC82" s="412">
        <f t="shared" si="431"/>
        <v>0.24031639598583285</v>
      </c>
      <c r="AD82" s="412">
        <f t="shared" si="431"/>
        <v>0.2285557035305629</v>
      </c>
      <c r="AE82" s="412">
        <f t="shared" si="431"/>
        <v>0.23032158501460515</v>
      </c>
      <c r="AF82" s="412">
        <f t="shared" si="431"/>
        <v>0.23387983939225515</v>
      </c>
      <c r="AG82" s="412">
        <f t="shared" ref="AG82:AL82" si="432">SUM(AG79/AG80)</f>
        <v>0.23565153170699885</v>
      </c>
      <c r="AH82" s="412">
        <f t="shared" si="432"/>
        <v>0.23662805492982969</v>
      </c>
      <c r="AI82" s="412">
        <f t="shared" si="432"/>
        <v>0.23556078223098953</v>
      </c>
      <c r="AJ82" s="412">
        <f t="shared" si="432"/>
        <v>0.22264526517907865</v>
      </c>
      <c r="AK82" s="412">
        <f t="shared" si="432"/>
        <v>0.23250790019168455</v>
      </c>
      <c r="AL82" s="413">
        <f t="shared" si="432"/>
        <v>0.23282131559208169</v>
      </c>
      <c r="AM82" s="414">
        <f t="shared" ref="AM82:AR82" si="433">SUM(AM79/AM80)</f>
        <v>0.21800938708563122</v>
      </c>
      <c r="AN82" s="412">
        <f t="shared" si="433"/>
        <v>0.26903851189585515</v>
      </c>
      <c r="AO82" s="412">
        <f t="shared" si="433"/>
        <v>0.25283749212470646</v>
      </c>
      <c r="AP82" s="412">
        <f t="shared" si="433"/>
        <v>0.26058023676659314</v>
      </c>
      <c r="AQ82" s="412">
        <f t="shared" si="433"/>
        <v>0.27988861105339458</v>
      </c>
      <c r="AR82" s="412">
        <f t="shared" si="433"/>
        <v>0.26379642068073006</v>
      </c>
      <c r="AS82" s="412">
        <f t="shared" ref="AS82:BD82" si="434">SUM(AS79/AS80)</f>
        <v>0.2681018677737888</v>
      </c>
      <c r="AT82" s="412">
        <f t="shared" si="434"/>
        <v>0.30344045662344343</v>
      </c>
      <c r="AU82" s="412">
        <f t="shared" si="434"/>
        <v>0.30932220077980388</v>
      </c>
      <c r="AV82" s="412">
        <f t="shared" si="434"/>
        <v>0.31827236284729943</v>
      </c>
      <c r="AW82" s="412">
        <f t="shared" si="434"/>
        <v>0.34435075977388296</v>
      </c>
      <c r="AX82" s="413">
        <f t="shared" si="434"/>
        <v>0.32578871673517679</v>
      </c>
      <c r="AY82" s="414">
        <f t="shared" si="434"/>
        <v>0.30206640352913861</v>
      </c>
      <c r="AZ82" s="412">
        <f t="shared" si="434"/>
        <v>0.27466679064395599</v>
      </c>
      <c r="BA82" s="412">
        <f t="shared" si="434"/>
        <v>0.25248922573933719</v>
      </c>
      <c r="BB82" s="412">
        <f t="shared" si="434"/>
        <v>0.27412885371062196</v>
      </c>
      <c r="BC82" s="412">
        <f t="shared" si="434"/>
        <v>0.26725570288443412</v>
      </c>
      <c r="BD82" s="412">
        <f t="shared" si="434"/>
        <v>0.26978379248910406</v>
      </c>
      <c r="BE82" s="412">
        <f t="shared" ref="BE82:BJ82" si="435">SUM(BE79/BE80)</f>
        <v>0.26909528375549696</v>
      </c>
      <c r="BF82" s="412">
        <f t="shared" si="435"/>
        <v>0.28271838536739202</v>
      </c>
      <c r="BG82" s="412">
        <f t="shared" si="435"/>
        <v>0.2881084521384929</v>
      </c>
      <c r="BH82" s="412">
        <f t="shared" si="435"/>
        <v>0.28899222384837636</v>
      </c>
      <c r="BI82" s="412">
        <f t="shared" si="435"/>
        <v>0.28643275382405819</v>
      </c>
      <c r="BJ82" s="413">
        <f t="shared" si="435"/>
        <v>0.28407178076478096</v>
      </c>
      <c r="BK82" s="414">
        <f t="shared" ref="BK82:BP82" si="436">SUM(BK79/BK80)</f>
        <v>0.33988730635425646</v>
      </c>
      <c r="BL82" s="412">
        <f t="shared" si="436"/>
        <v>0.3794811118455243</v>
      </c>
      <c r="BM82" s="412">
        <f t="shared" si="436"/>
        <v>0.38091066753844094</v>
      </c>
      <c r="BN82" s="412">
        <f t="shared" si="436"/>
        <v>0.38146141042443021</v>
      </c>
      <c r="BO82" s="412">
        <f t="shared" si="436"/>
        <v>0.3685857637521831</v>
      </c>
      <c r="BP82" s="412">
        <f t="shared" si="436"/>
        <v>0.36967543809931114</v>
      </c>
      <c r="BQ82" s="412">
        <f t="shared" ref="BQ82:BV82" si="437">SUM(BQ79/BQ80)</f>
        <v>0.37387742608262559</v>
      </c>
      <c r="BR82" s="412">
        <f t="shared" si="437"/>
        <v>0.38387507421551925</v>
      </c>
      <c r="BS82" s="412">
        <f t="shared" si="437"/>
        <v>0.38754374614753723</v>
      </c>
      <c r="BT82" s="412">
        <f t="shared" si="437"/>
        <v>0.39314676501275814</v>
      </c>
      <c r="BU82" s="412">
        <f t="shared" si="437"/>
        <v>0.40125897409218603</v>
      </c>
      <c r="BV82" s="413">
        <f t="shared" si="437"/>
        <v>0.3985204089460791</v>
      </c>
      <c r="BW82" s="414">
        <f t="shared" ref="BW82:CB82" si="438">SUM(BW79/BW80)</f>
        <v>0.41452933587113427</v>
      </c>
      <c r="BX82" s="412">
        <f t="shared" si="438"/>
        <v>0.41785527805493378</v>
      </c>
      <c r="BY82" s="412">
        <f t="shared" si="438"/>
        <v>0.41216436094641679</v>
      </c>
      <c r="BZ82" s="412">
        <f t="shared" si="438"/>
        <v>0.41601243219041872</v>
      </c>
      <c r="CA82" s="412">
        <f t="shared" si="438"/>
        <v>0.413819581718472</v>
      </c>
      <c r="CB82" s="412">
        <f t="shared" si="438"/>
        <v>0.41786557468887969</v>
      </c>
      <c r="CC82" s="412">
        <f t="shared" ref="CC82:DK82" si="439">SUM(CC79/CC80)</f>
        <v>0.41416922871273892</v>
      </c>
      <c r="CD82" s="412">
        <f t="shared" si="439"/>
        <v>0.42394159724785857</v>
      </c>
      <c r="CE82" s="412">
        <f t="shared" si="439"/>
        <v>0.42952060487653643</v>
      </c>
      <c r="CF82" s="412">
        <f t="shared" si="439"/>
        <v>0.52300027075515387</v>
      </c>
      <c r="CG82" s="412">
        <f t="shared" si="439"/>
        <v>0.5448743042467199</v>
      </c>
      <c r="CH82" s="413">
        <f t="shared" si="439"/>
        <v>0.53923909926325975</v>
      </c>
      <c r="CI82" s="414">
        <f t="shared" si="439"/>
        <v>0.54230269371412887</v>
      </c>
      <c r="CJ82" s="412">
        <f t="shared" si="439"/>
        <v>0.55159324636274953</v>
      </c>
      <c r="CK82" s="412">
        <f t="shared" si="439"/>
        <v>0.53185848520461931</v>
      </c>
      <c r="CL82" s="412">
        <f t="shared" si="439"/>
        <v>0.53647596134241327</v>
      </c>
      <c r="CM82" s="412">
        <f t="shared" si="439"/>
        <v>0.53408050669239715</v>
      </c>
      <c r="CN82" s="412">
        <f t="shared" si="439"/>
        <v>0.5349720502259947</v>
      </c>
      <c r="CO82" s="412">
        <f t="shared" si="439"/>
        <v>0.54530051920847311</v>
      </c>
      <c r="CP82" s="412">
        <f t="shared" si="439"/>
        <v>0.55680233884527963</v>
      </c>
      <c r="CQ82" s="412">
        <f t="shared" si="439"/>
        <v>0.56270024169523924</v>
      </c>
      <c r="CR82" s="412">
        <f t="shared" si="439"/>
        <v>0.56762457084272666</v>
      </c>
      <c r="CS82" s="412">
        <f t="shared" si="439"/>
        <v>0.5705677673593158</v>
      </c>
      <c r="CT82" s="413">
        <f t="shared" si="439"/>
        <v>0.58203183270240222</v>
      </c>
      <c r="CU82" s="483">
        <f t="shared" si="439"/>
        <v>0.58541747096766916</v>
      </c>
      <c r="CV82" s="412">
        <f t="shared" si="439"/>
        <v>0.587406605980616</v>
      </c>
      <c r="CW82" s="412">
        <f t="shared" si="439"/>
        <v>0.59075825166353757</v>
      </c>
      <c r="CX82" s="412">
        <f t="shared" si="439"/>
        <v>0.58403518756309536</v>
      </c>
      <c r="CY82" s="412">
        <f t="shared" si="439"/>
        <v>0.58861969851446083</v>
      </c>
      <c r="CZ82" s="412">
        <f t="shared" si="439"/>
        <v>0.5899714301686827</v>
      </c>
      <c r="DA82" s="412">
        <f t="shared" si="439"/>
        <v>0.58022039131898206</v>
      </c>
      <c r="DB82" s="412">
        <f t="shared" si="439"/>
        <v>0.61162463950306889</v>
      </c>
      <c r="DC82" s="412">
        <f t="shared" si="439"/>
        <v>0.6199869435573514</v>
      </c>
      <c r="DD82" s="412">
        <f t="shared" si="439"/>
        <v>0.6196303069420539</v>
      </c>
      <c r="DE82" s="412">
        <f t="shared" si="439"/>
        <v>0.62308346769635348</v>
      </c>
      <c r="DF82" s="413">
        <f t="shared" si="439"/>
        <v>0.62281708901003197</v>
      </c>
      <c r="DG82" s="412">
        <f t="shared" si="439"/>
        <v>0.62754411799918597</v>
      </c>
      <c r="DH82" s="412">
        <f t="shared" si="439"/>
        <v>0.65948158553783642</v>
      </c>
      <c r="DI82" s="412">
        <f t="shared" si="439"/>
        <v>0.62877271944564839</v>
      </c>
      <c r="DJ82" s="412">
        <f t="shared" si="439"/>
        <v>0.62155301083951164</v>
      </c>
      <c r="DK82" s="412">
        <f t="shared" si="439"/>
        <v>0.62138397582414207</v>
      </c>
      <c r="DL82" s="412">
        <f t="shared" ref="DL82:FH82" si="440">SUM(DL79/DL80)</f>
        <v>0.62055568564139851</v>
      </c>
      <c r="DM82" s="412">
        <f t="shared" si="440"/>
        <v>0.61047416492531292</v>
      </c>
      <c r="DN82" s="412">
        <f t="shared" si="440"/>
        <v>0.61759629499960067</v>
      </c>
      <c r="DO82" s="412">
        <f t="shared" si="440"/>
        <v>0.61864138535056312</v>
      </c>
      <c r="DP82" s="412">
        <f t="shared" si="440"/>
        <v>0.61943247348208885</v>
      </c>
      <c r="DQ82" s="412">
        <f t="shared" si="440"/>
        <v>0.64146360094721566</v>
      </c>
      <c r="DR82" s="412">
        <f t="shared" si="440"/>
        <v>0.74489165589924389</v>
      </c>
      <c r="DS82" s="412">
        <f t="shared" si="440"/>
        <v>0.71502045163007966</v>
      </c>
      <c r="DT82" s="412">
        <f t="shared" si="440"/>
        <v>0.71685252716906911</v>
      </c>
      <c r="DU82" s="412">
        <f t="shared" si="440"/>
        <v>0.71049128191853261</v>
      </c>
      <c r="DV82" s="415">
        <f t="shared" si="440"/>
        <v>0.78092403947170952</v>
      </c>
      <c r="DW82" s="415">
        <f t="shared" si="440"/>
        <v>0.74186678484487578</v>
      </c>
      <c r="DX82" s="415">
        <f t="shared" si="440"/>
        <v>0.84151804021273513</v>
      </c>
      <c r="DY82" s="415">
        <f t="shared" si="440"/>
        <v>0.95569188397886007</v>
      </c>
      <c r="DZ82" s="415">
        <f t="shared" si="440"/>
        <v>0.96013867546665987</v>
      </c>
      <c r="EA82" s="415">
        <f t="shared" si="440"/>
        <v>0.96019895886432804</v>
      </c>
      <c r="EB82" s="415">
        <f t="shared" si="440"/>
        <v>0.96042811525323035</v>
      </c>
      <c r="EC82" s="415">
        <f t="shared" si="440"/>
        <v>0.96166781236802601</v>
      </c>
      <c r="ED82" s="493">
        <f t="shared" si="440"/>
        <v>0.9631269407266918</v>
      </c>
      <c r="EE82" s="493">
        <f t="shared" si="440"/>
        <v>0.96112833722908619</v>
      </c>
      <c r="EF82" s="493">
        <f t="shared" si="440"/>
        <v>0.96096169729506509</v>
      </c>
      <c r="EG82" s="493">
        <f t="shared" si="440"/>
        <v>0.96321441154394072</v>
      </c>
      <c r="EH82" s="493">
        <f t="shared" si="440"/>
        <v>0.96717256949664043</v>
      </c>
      <c r="EI82" s="493">
        <f t="shared" si="440"/>
        <v>0.96039590645634132</v>
      </c>
      <c r="EJ82" s="493">
        <f t="shared" si="440"/>
        <v>0.96489100399140315</v>
      </c>
      <c r="EK82" s="493">
        <f t="shared" si="440"/>
        <v>0.96384170339799324</v>
      </c>
      <c r="EL82" s="493">
        <f t="shared" si="440"/>
        <v>0.96415907635550369</v>
      </c>
      <c r="EM82" s="493">
        <f t="shared" si="440"/>
        <v>0.96429180644794454</v>
      </c>
      <c r="EN82" s="493">
        <f t="shared" si="440"/>
        <v>0.96538394787081305</v>
      </c>
      <c r="EO82" s="493">
        <f t="shared" si="440"/>
        <v>0.96574654083677303</v>
      </c>
      <c r="EP82" s="493">
        <f t="shared" si="440"/>
        <v>0.96854974507694469</v>
      </c>
      <c r="EQ82" s="493">
        <f t="shared" si="440"/>
        <v>0.96342983555582951</v>
      </c>
      <c r="ER82" s="493">
        <f t="shared" si="440"/>
        <v>0.96792694333677942</v>
      </c>
      <c r="ES82" s="493">
        <f t="shared" si="440"/>
        <v>0.96680185942033514</v>
      </c>
      <c r="ET82" s="493">
        <f t="shared" si="440"/>
        <v>0.96739482480496319</v>
      </c>
      <c r="EU82" s="493">
        <f t="shared" si="440"/>
        <v>0.96704638827520273</v>
      </c>
      <c r="EV82" s="493">
        <f t="shared" si="440"/>
        <v>0.96704810783554884</v>
      </c>
      <c r="EW82" s="493">
        <f t="shared" si="440"/>
        <v>0.96762813794882552</v>
      </c>
      <c r="EX82" s="493">
        <f t="shared" si="440"/>
        <v>0.96794956376778474</v>
      </c>
      <c r="EY82" s="493">
        <f t="shared" si="440"/>
        <v>0.96826457968405999</v>
      </c>
      <c r="EZ82" s="493">
        <f t="shared" si="440"/>
        <v>0.96862507493500294</v>
      </c>
      <c r="FA82" s="493">
        <f t="shared" si="440"/>
        <v>0.96917130557529374</v>
      </c>
      <c r="FB82" s="493">
        <f t="shared" si="440"/>
        <v>0.96948335210418612</v>
      </c>
      <c r="FC82" s="493">
        <f t="shared" si="440"/>
        <v>0.96968666779987533</v>
      </c>
      <c r="FD82" s="493">
        <f t="shared" si="440"/>
        <v>0.97003056156882728</v>
      </c>
      <c r="FE82" s="493">
        <f t="shared" si="440"/>
        <v>0.9701164649172519</v>
      </c>
      <c r="FF82" s="493">
        <f t="shared" si="440"/>
        <v>0.97023047375160054</v>
      </c>
      <c r="FG82" s="493">
        <f t="shared" si="440"/>
        <v>0.9704737183646982</v>
      </c>
      <c r="FH82" s="493">
        <f t="shared" si="440"/>
        <v>0.97027115321790269</v>
      </c>
      <c r="FI82" s="493">
        <f t="shared" ref="FI82:FK82" si="441">SUM(FI79/FI80)</f>
        <v>0.97040644867557802</v>
      </c>
      <c r="FJ82" s="493">
        <f t="shared" si="441"/>
        <v>0.97075479449803614</v>
      </c>
      <c r="FK82" s="493">
        <f t="shared" si="441"/>
        <v>0.97094118033002008</v>
      </c>
    </row>
    <row r="83" spans="1:167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67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67" s="68" customFormat="1" x14ac:dyDescent="0.25">
      <c r="B85" s="87" t="s">
        <v>1</v>
      </c>
      <c r="C85" s="201">
        <f>SUM(C51,C61,C71,C78)</f>
        <v>484459.00039999996</v>
      </c>
      <c r="D85" s="69">
        <f t="shared" ref="D85:N86" si="442">SUM(D51,D61,D71,D78)</f>
        <v>439146.26239999995</v>
      </c>
      <c r="E85" s="69">
        <f t="shared" si="442"/>
        <v>287587.12143000006</v>
      </c>
      <c r="F85" s="69">
        <f t="shared" si="442"/>
        <v>300458.67988999997</v>
      </c>
      <c r="G85" s="69">
        <f t="shared" si="442"/>
        <v>468307.38508999982</v>
      </c>
      <c r="H85" s="69">
        <f t="shared" si="442"/>
        <v>386327.53518000012</v>
      </c>
      <c r="I85" s="69">
        <f t="shared" si="442"/>
        <v>379280.62188999983</v>
      </c>
      <c r="J85" s="69">
        <f t="shared" si="442"/>
        <v>353062.2</v>
      </c>
      <c r="K85" s="69">
        <f t="shared" si="442"/>
        <v>431555.49</v>
      </c>
      <c r="L85" s="69">
        <f t="shared" si="442"/>
        <v>320002.27999999997</v>
      </c>
      <c r="M85" s="69">
        <f t="shared" si="442"/>
        <v>226937.74000000002</v>
      </c>
      <c r="N85" s="89">
        <f t="shared" si="442"/>
        <v>253915.13</v>
      </c>
      <c r="O85" s="201">
        <f t="shared" ref="O85:Q86" si="443">SUM(O51,O61,O71,O78)</f>
        <v>272577</v>
      </c>
      <c r="P85" s="69">
        <f t="shared" si="443"/>
        <v>282085</v>
      </c>
      <c r="Q85" s="69">
        <f t="shared" si="443"/>
        <v>256045</v>
      </c>
      <c r="R85" s="69">
        <f t="shared" ref="R85:T86" si="444">SUM(R51,R61,R71,R78)</f>
        <v>220133.52999999997</v>
      </c>
      <c r="S85" s="69">
        <f t="shared" si="444"/>
        <v>279296.97000000003</v>
      </c>
      <c r="T85" s="69">
        <f t="shared" si="444"/>
        <v>349440.81999999995</v>
      </c>
      <c r="U85" s="69">
        <f t="shared" ref="U85:Z85" si="445">SUM(U51,U61,U71,U78)</f>
        <v>387020.99</v>
      </c>
      <c r="V85" s="69">
        <f t="shared" si="445"/>
        <v>406487.96000000008</v>
      </c>
      <c r="W85" s="69">
        <f t="shared" si="445"/>
        <v>344752.09</v>
      </c>
      <c r="X85" s="69">
        <f t="shared" si="445"/>
        <v>281242.67000000004</v>
      </c>
      <c r="Y85" s="69">
        <f t="shared" si="445"/>
        <v>224608.68999999997</v>
      </c>
      <c r="Z85" s="89">
        <f t="shared" si="445"/>
        <v>227783.93</v>
      </c>
      <c r="AA85" s="201">
        <f t="shared" ref="AA85:AF86" si="446">SUM(AA51,AA61,AA71,AA78)</f>
        <v>242516.88</v>
      </c>
      <c r="AB85" s="69">
        <f t="shared" si="446"/>
        <v>238393.07</v>
      </c>
      <c r="AC85" s="69">
        <f t="shared" si="446"/>
        <v>207360.68</v>
      </c>
      <c r="AD85" s="69">
        <f t="shared" si="446"/>
        <v>193348.86</v>
      </c>
      <c r="AE85" s="69">
        <f t="shared" si="446"/>
        <v>215917.51</v>
      </c>
      <c r="AF85" s="69">
        <f t="shared" si="446"/>
        <v>288164.29000000004</v>
      </c>
      <c r="AG85" s="69">
        <f t="shared" ref="AG85:AI86" si="447">SUM(AG51,AG61,AG71,AG78)</f>
        <v>304306.06999999995</v>
      </c>
      <c r="AH85" s="69">
        <f t="shared" si="447"/>
        <v>321140.0199999999</v>
      </c>
      <c r="AI85" s="69">
        <f t="shared" si="447"/>
        <v>298748.71000000002</v>
      </c>
      <c r="AJ85" s="69">
        <f t="shared" ref="AJ85:AL86" si="448">SUM(AJ51,AJ61,AJ71,AJ78)</f>
        <v>245561.95</v>
      </c>
      <c r="AK85" s="69">
        <f t="shared" si="448"/>
        <v>208195.50999999998</v>
      </c>
      <c r="AL85" s="89">
        <f t="shared" si="448"/>
        <v>200015.19</v>
      </c>
      <c r="AM85" s="201">
        <f t="shared" ref="AM85:AO86" si="449">SUM(AM51,AM61,AM71,AM78)</f>
        <v>213044.62000000002</v>
      </c>
      <c r="AN85" s="69">
        <f t="shared" si="449"/>
        <v>197322.55</v>
      </c>
      <c r="AO85" s="69">
        <f t="shared" si="449"/>
        <v>171432.75</v>
      </c>
      <c r="AP85" s="69">
        <f t="shared" ref="AP85:AR86" si="450">SUM(AP51,AP61,AP71,AP78)</f>
        <v>159589.13999999998</v>
      </c>
      <c r="AQ85" s="69">
        <f t="shared" si="450"/>
        <v>180229.13999999998</v>
      </c>
      <c r="AR85" s="69">
        <f t="shared" si="450"/>
        <v>253852.87999999998</v>
      </c>
      <c r="AS85" s="69">
        <f t="shared" ref="AS85:AU86" si="451">SUM(AS51,AS61,AS71,AS78)</f>
        <v>295084.07999999996</v>
      </c>
      <c r="AT85" s="69">
        <f t="shared" si="451"/>
        <v>284723</v>
      </c>
      <c r="AU85" s="69">
        <f t="shared" si="451"/>
        <v>276904.70999999996</v>
      </c>
      <c r="AV85" s="69">
        <f t="shared" ref="AV85:BG86" si="452">SUM(AV51,AV61,AV71,AV78)</f>
        <v>238456.19</v>
      </c>
      <c r="AW85" s="69">
        <f t="shared" si="452"/>
        <v>162541.82</v>
      </c>
      <c r="AX85" s="89">
        <f t="shared" si="452"/>
        <v>177026.25</v>
      </c>
      <c r="AY85" s="201">
        <f t="shared" si="452"/>
        <v>171886.71</v>
      </c>
      <c r="AZ85" s="69">
        <f t="shared" si="452"/>
        <v>156610.65</v>
      </c>
      <c r="BA85" s="69">
        <f t="shared" si="452"/>
        <v>163675.66</v>
      </c>
      <c r="BB85" s="69">
        <f t="shared" si="452"/>
        <v>162991.91000000003</v>
      </c>
      <c r="BC85" s="69">
        <f t="shared" si="452"/>
        <v>186853.76000000001</v>
      </c>
      <c r="BD85" s="69">
        <f t="shared" si="452"/>
        <v>238533.86999999997</v>
      </c>
      <c r="BE85" s="69">
        <f t="shared" si="452"/>
        <v>254175.8</v>
      </c>
      <c r="BF85" s="69">
        <f t="shared" si="452"/>
        <v>281194.34000000003</v>
      </c>
      <c r="BG85" s="69">
        <f t="shared" si="452"/>
        <v>247464.34999999998</v>
      </c>
      <c r="BH85" s="69">
        <f t="shared" ref="BH85:BJ86" si="453">SUM(BH51,BH61,BH71,BH78)</f>
        <v>192226.5</v>
      </c>
      <c r="BI85" s="69">
        <f t="shared" si="453"/>
        <v>145369.78</v>
      </c>
      <c r="BJ85" s="89">
        <f t="shared" si="453"/>
        <v>157409.57999999999</v>
      </c>
      <c r="BK85" s="201">
        <f t="shared" ref="BK85:BM86" si="454">SUM(BK51,BK61,BK71,BK78)</f>
        <v>172071.65000000002</v>
      </c>
      <c r="BL85" s="69">
        <f t="shared" si="454"/>
        <v>181385.68</v>
      </c>
      <c r="BM85" s="69">
        <f t="shared" si="454"/>
        <v>140708.45000000001</v>
      </c>
      <c r="BN85" s="69">
        <f t="shared" ref="BN85:BP86" si="455">SUM(BN51,BN61,BN71,BN78)</f>
        <v>127126.52</v>
      </c>
      <c r="BO85" s="69">
        <f t="shared" si="455"/>
        <v>150508.46</v>
      </c>
      <c r="BP85" s="69">
        <f t="shared" si="455"/>
        <v>180901.40000000002</v>
      </c>
      <c r="BQ85" s="69">
        <f t="shared" ref="BQ85:BS86" si="456">SUM(BQ51,BQ61,BQ71,BQ78)</f>
        <v>199682.71</v>
      </c>
      <c r="BR85" s="69">
        <f t="shared" si="456"/>
        <v>218554.43</v>
      </c>
      <c r="BS85" s="69">
        <f t="shared" si="456"/>
        <v>211730.7</v>
      </c>
      <c r="BT85" s="69">
        <f t="shared" ref="BT85:BV86" si="457">SUM(BT51,BT61,BT71,BT78)</f>
        <v>179168.02000000002</v>
      </c>
      <c r="BU85" s="69">
        <f t="shared" si="457"/>
        <v>126119.02</v>
      </c>
      <c r="BV85" s="89">
        <f t="shared" si="457"/>
        <v>129412.31</v>
      </c>
      <c r="BW85" s="201">
        <f t="shared" ref="BW85:BY86" si="458">SUM(BW51,BW61,BW71,BW78)</f>
        <v>150155.01</v>
      </c>
      <c r="BX85" s="69">
        <f t="shared" si="458"/>
        <v>135341</v>
      </c>
      <c r="BY85" s="69">
        <f t="shared" si="458"/>
        <v>118441.26999999999</v>
      </c>
      <c r="BZ85" s="69">
        <f t="shared" ref="BZ85:CH85" si="459">SUM(BZ51,BZ61,BZ71,BZ78)</f>
        <v>113514.22</v>
      </c>
      <c r="CA85" s="69">
        <f t="shared" si="459"/>
        <v>121063.84999999999</v>
      </c>
      <c r="CB85" s="69">
        <f t="shared" si="459"/>
        <v>168083.12</v>
      </c>
      <c r="CC85" s="69">
        <f t="shared" si="459"/>
        <v>186036.6</v>
      </c>
      <c r="CD85" s="69">
        <f t="shared" si="459"/>
        <v>182740.36</v>
      </c>
      <c r="CE85" s="69">
        <f t="shared" si="459"/>
        <v>138107.25</v>
      </c>
      <c r="CF85" s="69">
        <f t="shared" si="459"/>
        <v>103413.31</v>
      </c>
      <c r="CG85" s="69">
        <f t="shared" si="459"/>
        <v>76776.900000000009</v>
      </c>
      <c r="CH85" s="89">
        <f t="shared" si="459"/>
        <v>84840.24</v>
      </c>
      <c r="CI85" s="201">
        <f t="shared" ref="CI85:CK86" si="460">SUM(CI51,CI61,CI71,CI78)</f>
        <v>95546.550000000017</v>
      </c>
      <c r="CJ85" s="69">
        <f t="shared" si="460"/>
        <v>91336.59</v>
      </c>
      <c r="CK85" s="69">
        <f t="shared" si="460"/>
        <v>80624.47</v>
      </c>
      <c r="CL85" s="69">
        <f t="shared" ref="CL85:DO85" si="461">SUM(CL51,CL61,CL71,CL78)</f>
        <v>71907.33</v>
      </c>
      <c r="CM85" s="69">
        <f t="shared" si="461"/>
        <v>83588.490000000005</v>
      </c>
      <c r="CN85" s="69">
        <f t="shared" si="461"/>
        <v>104898.53</v>
      </c>
      <c r="CO85" s="69">
        <f t="shared" si="461"/>
        <v>134491.30000000002</v>
      </c>
      <c r="CP85" s="69">
        <f t="shared" si="461"/>
        <v>132544.09</v>
      </c>
      <c r="CQ85" s="69">
        <f t="shared" si="461"/>
        <v>114962.52</v>
      </c>
      <c r="CR85" s="69">
        <f t="shared" si="461"/>
        <v>87137.040000000008</v>
      </c>
      <c r="CS85" s="69">
        <f t="shared" si="461"/>
        <v>67709.650000000009</v>
      </c>
      <c r="CT85" s="89">
        <f t="shared" si="461"/>
        <v>76419.110000000015</v>
      </c>
      <c r="CU85" s="69">
        <f t="shared" si="461"/>
        <v>96894.29</v>
      </c>
      <c r="CV85" s="69">
        <f t="shared" si="461"/>
        <v>89389.449999999983</v>
      </c>
      <c r="CW85" s="69">
        <f t="shared" si="461"/>
        <v>79535.51999999999</v>
      </c>
      <c r="CX85" s="69">
        <f t="shared" si="461"/>
        <v>62456.25</v>
      </c>
      <c r="CY85" s="69">
        <f t="shared" si="461"/>
        <v>70531.700000000012</v>
      </c>
      <c r="CZ85" s="69">
        <f t="shared" si="461"/>
        <v>102957.31</v>
      </c>
      <c r="DA85" s="69">
        <f t="shared" si="461"/>
        <v>108098.40000000001</v>
      </c>
      <c r="DB85" s="69">
        <f t="shared" si="461"/>
        <v>117845.02</v>
      </c>
      <c r="DC85" s="69">
        <f t="shared" si="461"/>
        <v>107382.97</v>
      </c>
      <c r="DD85" s="69">
        <f t="shared" si="461"/>
        <v>75920.509999999995</v>
      </c>
      <c r="DE85" s="69">
        <f t="shared" si="461"/>
        <v>60652.74</v>
      </c>
      <c r="DF85" s="89">
        <f t="shared" si="461"/>
        <v>63071.77</v>
      </c>
      <c r="DG85" s="69">
        <f t="shared" si="461"/>
        <v>74211.390000000014</v>
      </c>
      <c r="DH85" s="69">
        <f t="shared" si="461"/>
        <v>81629.08</v>
      </c>
      <c r="DI85" s="69">
        <f t="shared" si="461"/>
        <v>60774.33</v>
      </c>
      <c r="DJ85" s="69">
        <f t="shared" si="461"/>
        <v>60050.799999999996</v>
      </c>
      <c r="DK85" s="69">
        <f t="shared" si="461"/>
        <v>67394.33</v>
      </c>
      <c r="DL85" s="69">
        <f t="shared" si="461"/>
        <v>91716.88</v>
      </c>
      <c r="DM85" s="69">
        <f t="shared" si="461"/>
        <v>110425.07</v>
      </c>
      <c r="DN85" s="69">
        <f t="shared" si="461"/>
        <v>116203.56999999999</v>
      </c>
      <c r="DO85" s="69">
        <f t="shared" si="461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462">SUM(EE51,EE61,EE71,EE78)</f>
        <v>46310.21</v>
      </c>
      <c r="EF85" s="69">
        <f t="shared" si="462"/>
        <v>37193.129999999997</v>
      </c>
      <c r="EG85" s="69">
        <f t="shared" si="462"/>
        <v>32983.11</v>
      </c>
      <c r="EH85" s="69">
        <f t="shared" si="462"/>
        <v>30593.390000000003</v>
      </c>
      <c r="EI85" s="69">
        <f t="shared" si="462"/>
        <v>33836.19</v>
      </c>
      <c r="EJ85" s="69">
        <f t="shared" si="462"/>
        <v>49363.149999999994</v>
      </c>
      <c r="EK85" s="69">
        <f t="shared" si="462"/>
        <v>62398.41</v>
      </c>
      <c r="EL85" s="69">
        <f t="shared" si="462"/>
        <v>61927.31</v>
      </c>
      <c r="EM85" s="69">
        <f t="shared" si="462"/>
        <v>59165.51</v>
      </c>
      <c r="EN85" s="69">
        <f t="shared" si="462"/>
        <v>44288.6</v>
      </c>
      <c r="EO85" s="69">
        <f t="shared" si="462"/>
        <v>30412.690000000002</v>
      </c>
      <c r="EP85" s="69">
        <f t="shared" si="462"/>
        <v>42549.200000000004</v>
      </c>
      <c r="EQ85" s="69">
        <f t="shared" si="462"/>
        <v>48029.29</v>
      </c>
      <c r="ER85" s="69">
        <f t="shared" si="462"/>
        <v>46285.619999999995</v>
      </c>
      <c r="ES85" s="69">
        <f t="shared" si="462"/>
        <v>36055.440000000002</v>
      </c>
      <c r="ET85" s="69">
        <f t="shared" si="462"/>
        <v>28802.309999999998</v>
      </c>
      <c r="EU85" s="69">
        <f t="shared" ref="EU85:FJ86" si="463">SUM(EU51,EU61,EU71,EU78)</f>
        <v>32958.75</v>
      </c>
      <c r="EV85" s="69">
        <f t="shared" si="463"/>
        <v>44903.560000000005</v>
      </c>
      <c r="EW85" s="69">
        <f t="shared" si="463"/>
        <v>54744.299999999996</v>
      </c>
      <c r="EX85" s="69">
        <f t="shared" si="463"/>
        <v>56488.139999999992</v>
      </c>
      <c r="EY85" s="69">
        <f t="shared" si="463"/>
        <v>54106.07</v>
      </c>
      <c r="EZ85" s="69">
        <f t="shared" si="463"/>
        <v>39259.810000000005</v>
      </c>
      <c r="FA85" s="69">
        <f t="shared" si="463"/>
        <v>30748.55</v>
      </c>
      <c r="FB85" s="69">
        <f t="shared" si="463"/>
        <v>31905.229999999996</v>
      </c>
      <c r="FC85" s="69">
        <f t="shared" si="463"/>
        <v>42547.460000000006</v>
      </c>
      <c r="FD85" s="69">
        <f t="shared" si="463"/>
        <v>37784.339999999997</v>
      </c>
      <c r="FE85" s="69">
        <f t="shared" si="463"/>
        <v>38634.200000000004</v>
      </c>
      <c r="FF85" s="69">
        <f t="shared" si="463"/>
        <v>28229</v>
      </c>
      <c r="FG85" s="69">
        <f t="shared" si="463"/>
        <v>30022</v>
      </c>
      <c r="FH85" s="69">
        <f t="shared" si="463"/>
        <v>40910</v>
      </c>
      <c r="FI85" s="69">
        <f t="shared" si="463"/>
        <v>53058.77</v>
      </c>
      <c r="FJ85" s="69">
        <f t="shared" si="463"/>
        <v>58903.83</v>
      </c>
      <c r="FK85" s="69">
        <f t="shared" ref="FK85" si="464">SUM(FK51,FK61,FK71,FK78)</f>
        <v>49012.340000000004</v>
      </c>
    </row>
    <row r="86" spans="1:167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442"/>
        <v>32768.758000000002</v>
      </c>
      <c r="E86" s="92">
        <f t="shared" si="442"/>
        <v>63511.862539999995</v>
      </c>
      <c r="F86" s="92">
        <f t="shared" si="442"/>
        <v>92248.331119999988</v>
      </c>
      <c r="G86" s="92">
        <f t="shared" si="442"/>
        <v>100181.64908</v>
      </c>
      <c r="H86" s="92">
        <f t="shared" si="442"/>
        <v>187951.49100000001</v>
      </c>
      <c r="I86" s="92">
        <f t="shared" si="442"/>
        <v>163299.37300000002</v>
      </c>
      <c r="J86" s="92">
        <f t="shared" si="442"/>
        <v>220151.86000000002</v>
      </c>
      <c r="K86" s="92">
        <f t="shared" si="442"/>
        <v>223412.1</v>
      </c>
      <c r="L86" s="92">
        <f t="shared" si="442"/>
        <v>217861.8634</v>
      </c>
      <c r="M86" s="92">
        <f t="shared" si="442"/>
        <v>160629.74000000002</v>
      </c>
      <c r="N86" s="93">
        <f t="shared" si="442"/>
        <v>111981.45399999998</v>
      </c>
      <c r="O86" s="210">
        <f t="shared" si="443"/>
        <v>120149</v>
      </c>
      <c r="P86" s="92">
        <f t="shared" si="443"/>
        <v>138488</v>
      </c>
      <c r="Q86" s="92">
        <f t="shared" si="443"/>
        <v>169941</v>
      </c>
      <c r="R86" s="92">
        <f t="shared" si="444"/>
        <v>299629.77</v>
      </c>
      <c r="S86" s="92">
        <f t="shared" si="444"/>
        <v>83894.449999999983</v>
      </c>
      <c r="T86" s="92">
        <f t="shared" si="444"/>
        <v>140352.47</v>
      </c>
      <c r="U86" s="92">
        <f t="shared" ref="U86:Z86" si="465">SUM(U52,U62,U72,U79)</f>
        <v>181300.84999999998</v>
      </c>
      <c r="V86" s="92">
        <f t="shared" si="465"/>
        <v>168885.74</v>
      </c>
      <c r="W86" s="92">
        <f t="shared" si="465"/>
        <v>174623.65</v>
      </c>
      <c r="X86" s="92">
        <f t="shared" si="465"/>
        <v>141874.42000000001</v>
      </c>
      <c r="Y86" s="92">
        <f t="shared" si="465"/>
        <v>115269.81000000001</v>
      </c>
      <c r="Z86" s="93">
        <f t="shared" si="465"/>
        <v>250208.13000000003</v>
      </c>
      <c r="AA86" s="210">
        <f t="shared" si="446"/>
        <v>192411.25</v>
      </c>
      <c r="AB86" s="92">
        <f t="shared" si="446"/>
        <v>172230.66</v>
      </c>
      <c r="AC86" s="92">
        <f t="shared" si="446"/>
        <v>178581.32</v>
      </c>
      <c r="AD86" s="92">
        <f t="shared" si="446"/>
        <v>208900.12999999998</v>
      </c>
      <c r="AE86" s="92">
        <f t="shared" si="446"/>
        <v>136635.16999999998</v>
      </c>
      <c r="AF86" s="92">
        <f t="shared" si="446"/>
        <v>295611.14</v>
      </c>
      <c r="AG86" s="92">
        <f t="shared" si="447"/>
        <v>247701.37</v>
      </c>
      <c r="AH86" s="92">
        <f t="shared" si="447"/>
        <v>282010.38</v>
      </c>
      <c r="AI86" s="92">
        <f t="shared" si="447"/>
        <v>278467.73000000004</v>
      </c>
      <c r="AJ86" s="92">
        <f t="shared" si="448"/>
        <v>257979.11</v>
      </c>
      <c r="AK86" s="92">
        <f t="shared" si="448"/>
        <v>291598.57999999996</v>
      </c>
      <c r="AL86" s="93">
        <f t="shared" si="448"/>
        <v>235123.36999999997</v>
      </c>
      <c r="AM86" s="210">
        <f t="shared" si="449"/>
        <v>226465.53000000003</v>
      </c>
      <c r="AN86" s="92">
        <f t="shared" si="449"/>
        <v>277024.05000000005</v>
      </c>
      <c r="AO86" s="92">
        <f t="shared" si="449"/>
        <v>245525.4</v>
      </c>
      <c r="AP86" s="92">
        <f t="shared" si="450"/>
        <v>224903.73</v>
      </c>
      <c r="AQ86" s="92">
        <f t="shared" si="450"/>
        <v>286297.13</v>
      </c>
      <c r="AR86" s="92">
        <f t="shared" si="450"/>
        <v>333859.86000000004</v>
      </c>
      <c r="AS86" s="92">
        <f t="shared" si="451"/>
        <v>361700.3</v>
      </c>
      <c r="AT86" s="92">
        <f t="shared" si="451"/>
        <v>382367.80999999994</v>
      </c>
      <c r="AU86" s="92">
        <f t="shared" si="451"/>
        <v>351743.76</v>
      </c>
      <c r="AV86" s="92">
        <f t="shared" si="452"/>
        <v>354804.60999999993</v>
      </c>
      <c r="AW86" s="92">
        <f t="shared" si="452"/>
        <v>320915.45</v>
      </c>
      <c r="AX86" s="93">
        <f t="shared" si="452"/>
        <v>306086.32999999996</v>
      </c>
      <c r="AY86" s="210">
        <f t="shared" si="452"/>
        <v>299331.04000000004</v>
      </c>
      <c r="AZ86" s="92">
        <f t="shared" si="452"/>
        <v>287911.49</v>
      </c>
      <c r="BA86" s="92">
        <f t="shared" si="452"/>
        <v>288586.29000000004</v>
      </c>
      <c r="BB86" s="92">
        <f t="shared" si="452"/>
        <v>262280.40999999997</v>
      </c>
      <c r="BC86" s="92">
        <f t="shared" si="452"/>
        <v>355483.89</v>
      </c>
      <c r="BD86" s="92">
        <f t="shared" si="452"/>
        <v>379703.11</v>
      </c>
      <c r="BE86" s="92">
        <f t="shared" si="452"/>
        <v>384358.78</v>
      </c>
      <c r="BF86" s="92">
        <f t="shared" si="452"/>
        <v>409542.72000000003</v>
      </c>
      <c r="BG86" s="92">
        <f t="shared" si="452"/>
        <v>399337.41</v>
      </c>
      <c r="BH86" s="92">
        <f t="shared" si="453"/>
        <v>362044.4</v>
      </c>
      <c r="BI86" s="92">
        <f t="shared" si="453"/>
        <v>368971.93000000005</v>
      </c>
      <c r="BJ86" s="93">
        <f t="shared" si="453"/>
        <v>316219.14999999997</v>
      </c>
      <c r="BK86" s="210">
        <f t="shared" si="454"/>
        <v>236800.72</v>
      </c>
      <c r="BL86" s="92">
        <f t="shared" si="454"/>
        <v>348408.77999999997</v>
      </c>
      <c r="BM86" s="92">
        <f t="shared" si="454"/>
        <v>295568.54000000004</v>
      </c>
      <c r="BN86" s="92">
        <f t="shared" si="455"/>
        <v>307779.48</v>
      </c>
      <c r="BO86" s="92">
        <f t="shared" si="455"/>
        <v>366670.18</v>
      </c>
      <c r="BP86" s="92">
        <f t="shared" si="455"/>
        <v>408503.61999999994</v>
      </c>
      <c r="BQ86" s="92">
        <f t="shared" si="456"/>
        <v>453075.71999999991</v>
      </c>
      <c r="BR86" s="92">
        <f t="shared" si="456"/>
        <v>451660.92999999993</v>
      </c>
      <c r="BS86" s="92">
        <f t="shared" si="456"/>
        <v>480632.71</v>
      </c>
      <c r="BT86" s="92">
        <f t="shared" si="457"/>
        <v>481710.89</v>
      </c>
      <c r="BU86" s="92">
        <f t="shared" si="457"/>
        <v>379066.52</v>
      </c>
      <c r="BV86" s="93">
        <f t="shared" si="457"/>
        <v>380113.99</v>
      </c>
      <c r="BW86" s="210">
        <f t="shared" si="458"/>
        <v>391044.41000000003</v>
      </c>
      <c r="BX86" s="92">
        <f t="shared" si="458"/>
        <v>411930.86</v>
      </c>
      <c r="BY86" s="92">
        <f t="shared" si="458"/>
        <v>364524.51999999996</v>
      </c>
      <c r="BZ86" s="92">
        <f t="shared" ref="BZ86:CH86" si="466">SUM(BZ52,BZ62,BZ72,BZ79)</f>
        <v>419160.84</v>
      </c>
      <c r="CA86" s="92">
        <f t="shared" si="466"/>
        <v>411748.47000000003</v>
      </c>
      <c r="CB86" s="92">
        <f t="shared" si="466"/>
        <v>477738.37</v>
      </c>
      <c r="CC86" s="92">
        <f t="shared" si="466"/>
        <v>524696.78999999992</v>
      </c>
      <c r="CD86" s="92">
        <f t="shared" si="466"/>
        <v>541205.13</v>
      </c>
      <c r="CE86" s="92">
        <f t="shared" si="466"/>
        <v>493896.33</v>
      </c>
      <c r="CF86" s="92">
        <f t="shared" si="466"/>
        <v>440468.52999999997</v>
      </c>
      <c r="CG86" s="92">
        <f t="shared" si="466"/>
        <v>392755.96</v>
      </c>
      <c r="CH86" s="93">
        <f t="shared" si="466"/>
        <v>479730.2</v>
      </c>
      <c r="CI86" s="210">
        <f t="shared" si="460"/>
        <v>458196.44999999995</v>
      </c>
      <c r="CJ86" s="92">
        <f t="shared" si="460"/>
        <v>403303.89</v>
      </c>
      <c r="CK86" s="92">
        <f t="shared" si="460"/>
        <v>352043.87</v>
      </c>
      <c r="CL86" s="92">
        <f t="shared" ref="CL86:DO86" si="467">SUM(CL52,CL62,CL72,CL79)</f>
        <v>396041.31000000006</v>
      </c>
      <c r="CM86" s="92">
        <f t="shared" si="467"/>
        <v>464974.13000000006</v>
      </c>
      <c r="CN86" s="92">
        <f t="shared" si="467"/>
        <v>557357.67999999993</v>
      </c>
      <c r="CO86" s="92">
        <f t="shared" si="467"/>
        <v>593001.71000000008</v>
      </c>
      <c r="CP86" s="92">
        <f t="shared" si="467"/>
        <v>594553.33000000007</v>
      </c>
      <c r="CQ86" s="92">
        <f t="shared" si="467"/>
        <v>576047.32999999996</v>
      </c>
      <c r="CR86" s="92">
        <f t="shared" si="467"/>
        <v>481120.64999999997</v>
      </c>
      <c r="CS86" s="92">
        <f t="shared" si="467"/>
        <v>405905.92000000004</v>
      </c>
      <c r="CT86" s="93">
        <f t="shared" si="467"/>
        <v>466016.05</v>
      </c>
      <c r="CU86" s="91">
        <f t="shared" si="467"/>
        <v>487335.05999999994</v>
      </c>
      <c r="CV86" s="92">
        <f t="shared" si="467"/>
        <v>458179.69999999995</v>
      </c>
      <c r="CW86" s="92">
        <f t="shared" si="467"/>
        <v>484761.06999999995</v>
      </c>
      <c r="CX86" s="92">
        <f t="shared" si="467"/>
        <v>446625.07</v>
      </c>
      <c r="CY86" s="92">
        <f t="shared" si="467"/>
        <v>445011.60000000003</v>
      </c>
      <c r="CZ86" s="92">
        <f t="shared" si="467"/>
        <v>634543.61</v>
      </c>
      <c r="DA86" s="92">
        <f t="shared" si="467"/>
        <v>584643.36</v>
      </c>
      <c r="DB86" s="92">
        <f t="shared" si="467"/>
        <v>694523.66999999993</v>
      </c>
      <c r="DC86" s="92">
        <f t="shared" si="467"/>
        <v>634140.79999999993</v>
      </c>
      <c r="DD86" s="92">
        <f t="shared" si="467"/>
        <v>479024.12</v>
      </c>
      <c r="DE86" s="92">
        <f t="shared" si="467"/>
        <v>467043.98</v>
      </c>
      <c r="DF86" s="93">
        <f t="shared" si="467"/>
        <v>505385.31</v>
      </c>
      <c r="DG86" s="92">
        <f t="shared" si="467"/>
        <v>502425.55999999994</v>
      </c>
      <c r="DH86" s="92">
        <f t="shared" si="467"/>
        <v>505623.25</v>
      </c>
      <c r="DI86" s="92">
        <f t="shared" si="467"/>
        <v>513568.33000000007</v>
      </c>
      <c r="DJ86" s="92">
        <f t="shared" si="467"/>
        <v>461973.86</v>
      </c>
      <c r="DK86" s="92">
        <f t="shared" si="467"/>
        <v>523518.37</v>
      </c>
      <c r="DL86" s="92">
        <f t="shared" si="467"/>
        <v>638154.48</v>
      </c>
      <c r="DM86" s="92">
        <f t="shared" si="467"/>
        <v>702638.70000000007</v>
      </c>
      <c r="DN86" s="92">
        <f t="shared" si="467"/>
        <v>768751.05999999994</v>
      </c>
      <c r="DO86" s="92">
        <f t="shared" si="467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462"/>
        <v>551437.05000000005</v>
      </c>
      <c r="EF86" s="92">
        <f t="shared" si="462"/>
        <v>532798.34000000008</v>
      </c>
      <c r="EG86" s="92">
        <f t="shared" si="462"/>
        <v>441477.63999999996</v>
      </c>
      <c r="EH86" s="92">
        <f t="shared" si="462"/>
        <v>563692.53</v>
      </c>
      <c r="EI86" s="92">
        <f t="shared" si="462"/>
        <v>597298.84</v>
      </c>
      <c r="EJ86" s="92">
        <f t="shared" si="462"/>
        <v>682773.09</v>
      </c>
      <c r="EK86" s="92">
        <f t="shared" si="462"/>
        <v>751901.04</v>
      </c>
      <c r="EL86" s="92">
        <f t="shared" si="462"/>
        <v>745014.93</v>
      </c>
      <c r="EM86" s="92">
        <f t="shared" si="462"/>
        <v>722304.9</v>
      </c>
      <c r="EN86" s="92">
        <f t="shared" si="462"/>
        <v>825212.88</v>
      </c>
      <c r="EO86" s="92">
        <f t="shared" si="462"/>
        <v>657911.89400000009</v>
      </c>
      <c r="EP86" s="92">
        <f t="shared" si="462"/>
        <v>754207.19000000006</v>
      </c>
      <c r="EQ86" s="92">
        <f t="shared" si="462"/>
        <v>755529.30999999994</v>
      </c>
      <c r="ER86" s="92">
        <f t="shared" si="462"/>
        <v>734907.75999999989</v>
      </c>
      <c r="ES86" s="92">
        <f t="shared" si="462"/>
        <v>658663.44999999995</v>
      </c>
      <c r="ET86" s="92">
        <f t="shared" si="462"/>
        <v>695425.37999999989</v>
      </c>
      <c r="EU86" s="92">
        <f t="shared" si="463"/>
        <v>627047.37</v>
      </c>
      <c r="EV86" s="92">
        <f t="shared" si="463"/>
        <v>835645.12</v>
      </c>
      <c r="EW86" s="92">
        <f t="shared" si="463"/>
        <v>914246.01</v>
      </c>
      <c r="EX86" s="92">
        <f t="shared" si="463"/>
        <v>941066.77</v>
      </c>
      <c r="EY86" s="92">
        <f t="shared" si="463"/>
        <v>932259.62</v>
      </c>
      <c r="EZ86" s="92">
        <f t="shared" si="463"/>
        <v>862635.92</v>
      </c>
      <c r="FA86" s="92">
        <f t="shared" si="463"/>
        <v>673600.49</v>
      </c>
      <c r="FB86" s="92">
        <f t="shared" si="463"/>
        <v>742456.46</v>
      </c>
      <c r="FC86" s="92">
        <f t="shared" si="463"/>
        <v>757527.41</v>
      </c>
      <c r="FD86" s="92">
        <f t="shared" si="463"/>
        <v>722097.4800000001</v>
      </c>
      <c r="FE86" s="92">
        <f t="shared" si="463"/>
        <v>718602.94</v>
      </c>
      <c r="FF86" s="92">
        <f t="shared" si="463"/>
        <v>683723.07000000007</v>
      </c>
      <c r="FG86" s="92">
        <f t="shared" si="463"/>
        <v>747138.5</v>
      </c>
      <c r="FH86" s="92">
        <f t="shared" si="463"/>
        <v>838427.57000000007</v>
      </c>
      <c r="FI86" s="92">
        <f t="shared" ref="FI86:FK86" si="468">SUM(FI52,FI62,FI72,FI79)</f>
        <v>768672.07</v>
      </c>
      <c r="FJ86" s="92">
        <f t="shared" si="468"/>
        <v>824297.2699999999</v>
      </c>
      <c r="FK86" s="92">
        <f t="shared" si="468"/>
        <v>751574.7</v>
      </c>
    </row>
    <row r="87" spans="1:167" ht="13.8" thickTop="1" x14ac:dyDescent="0.25">
      <c r="B87" s="3" t="s">
        <v>9</v>
      </c>
      <c r="C87" s="115">
        <f t="shared" ref="C87:Q87" si="469">SUM(C85:C86)</f>
        <v>506383.64839999995</v>
      </c>
      <c r="D87" s="94">
        <f t="shared" si="469"/>
        <v>471915.02039999992</v>
      </c>
      <c r="E87" s="94">
        <f t="shared" si="469"/>
        <v>351098.98397000006</v>
      </c>
      <c r="F87" s="94">
        <f t="shared" si="469"/>
        <v>392707.01100999996</v>
      </c>
      <c r="G87" s="94">
        <f t="shared" si="469"/>
        <v>568489.03416999988</v>
      </c>
      <c r="H87" s="94">
        <f t="shared" si="469"/>
        <v>574279.02618000016</v>
      </c>
      <c r="I87" s="94">
        <f t="shared" si="469"/>
        <v>542579.99488999986</v>
      </c>
      <c r="J87" s="94">
        <f t="shared" si="469"/>
        <v>573214.06000000006</v>
      </c>
      <c r="K87" s="94">
        <f t="shared" si="469"/>
        <v>654967.59</v>
      </c>
      <c r="L87" s="94">
        <f t="shared" si="469"/>
        <v>537864.14339999994</v>
      </c>
      <c r="M87" s="94">
        <f t="shared" si="469"/>
        <v>387567.48000000004</v>
      </c>
      <c r="N87" s="107">
        <f t="shared" si="469"/>
        <v>365896.58399999997</v>
      </c>
      <c r="O87" s="115">
        <f t="shared" si="469"/>
        <v>392726</v>
      </c>
      <c r="P87" s="94">
        <f t="shared" si="469"/>
        <v>420573</v>
      </c>
      <c r="Q87" s="94">
        <f t="shared" si="469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470">SUM(U85:U86)</f>
        <v>568321.84</v>
      </c>
      <c r="V87" s="94">
        <f t="shared" si="470"/>
        <v>575373.70000000007</v>
      </c>
      <c r="W87" s="94">
        <f t="shared" si="470"/>
        <v>519375.74</v>
      </c>
      <c r="X87" s="94">
        <f t="shared" si="470"/>
        <v>423117.09000000008</v>
      </c>
      <c r="Y87" s="94">
        <f t="shared" si="470"/>
        <v>339878.5</v>
      </c>
      <c r="Z87" s="107">
        <f t="shared" si="470"/>
        <v>477992.06000000006</v>
      </c>
      <c r="AA87" s="115">
        <f t="shared" ref="AA87:AF87" si="471">SUM(AA85:AA86)</f>
        <v>434928.13</v>
      </c>
      <c r="AB87" s="94">
        <f t="shared" si="471"/>
        <v>410623.73</v>
      </c>
      <c r="AC87" s="94">
        <f t="shared" si="471"/>
        <v>385942</v>
      </c>
      <c r="AD87" s="94">
        <f t="shared" si="471"/>
        <v>402248.99</v>
      </c>
      <c r="AE87" s="94">
        <f t="shared" si="471"/>
        <v>352552.68</v>
      </c>
      <c r="AF87" s="94">
        <f t="shared" si="471"/>
        <v>583775.43000000005</v>
      </c>
      <c r="AG87" s="94">
        <f t="shared" ref="AG87:AL87" si="472">SUM(AG85:AG86)</f>
        <v>552007.43999999994</v>
      </c>
      <c r="AH87" s="94">
        <f t="shared" si="472"/>
        <v>603150.39999999991</v>
      </c>
      <c r="AI87" s="94">
        <f t="shared" si="472"/>
        <v>577216.44000000006</v>
      </c>
      <c r="AJ87" s="94">
        <f t="shared" si="472"/>
        <v>503541.06</v>
      </c>
      <c r="AK87" s="94">
        <f t="shared" si="472"/>
        <v>499794.08999999997</v>
      </c>
      <c r="AL87" s="107">
        <f t="shared" si="472"/>
        <v>435138.55999999994</v>
      </c>
      <c r="AM87" s="115">
        <f t="shared" ref="AM87:AR87" si="473">SUM(AM85:AM86)</f>
        <v>439510.15</v>
      </c>
      <c r="AN87" s="94">
        <f t="shared" si="473"/>
        <v>474346.60000000003</v>
      </c>
      <c r="AO87" s="94">
        <f t="shared" si="473"/>
        <v>416958.15</v>
      </c>
      <c r="AP87" s="94">
        <f t="shared" si="473"/>
        <v>384492.87</v>
      </c>
      <c r="AQ87" s="94">
        <f t="shared" si="473"/>
        <v>466526.27</v>
      </c>
      <c r="AR87" s="94">
        <f t="shared" si="473"/>
        <v>587712.74</v>
      </c>
      <c r="AS87" s="94">
        <f t="shared" ref="AS87:AX87" si="474">SUM(AS85:AS86)</f>
        <v>656784.37999999989</v>
      </c>
      <c r="AT87" s="94">
        <f t="shared" si="474"/>
        <v>667090.80999999994</v>
      </c>
      <c r="AU87" s="94">
        <f t="shared" si="474"/>
        <v>628648.47</v>
      </c>
      <c r="AV87" s="94">
        <f t="shared" si="474"/>
        <v>593260.79999999993</v>
      </c>
      <c r="AW87" s="94">
        <f t="shared" si="474"/>
        <v>483457.27</v>
      </c>
      <c r="AX87" s="107">
        <f t="shared" si="474"/>
        <v>483112.57999999996</v>
      </c>
      <c r="AY87" s="115">
        <f t="shared" ref="AY87:BJ87" si="475">SUM(AY85:AY86)</f>
        <v>471217.75</v>
      </c>
      <c r="AZ87" s="94">
        <f t="shared" si="475"/>
        <v>444522.14</v>
      </c>
      <c r="BA87" s="94">
        <f t="shared" si="475"/>
        <v>452261.95000000007</v>
      </c>
      <c r="BB87" s="94">
        <f t="shared" si="475"/>
        <v>425272.32000000001</v>
      </c>
      <c r="BC87" s="94">
        <f t="shared" si="475"/>
        <v>542337.65</v>
      </c>
      <c r="BD87" s="94">
        <f t="shared" si="475"/>
        <v>618236.98</v>
      </c>
      <c r="BE87" s="94">
        <f t="shared" si="475"/>
        <v>638534.58000000007</v>
      </c>
      <c r="BF87" s="94">
        <f t="shared" si="475"/>
        <v>690737.06</v>
      </c>
      <c r="BG87" s="94">
        <f t="shared" si="475"/>
        <v>646801.76</v>
      </c>
      <c r="BH87" s="94">
        <f t="shared" si="475"/>
        <v>554270.9</v>
      </c>
      <c r="BI87" s="94">
        <f t="shared" si="475"/>
        <v>514341.71000000008</v>
      </c>
      <c r="BJ87" s="107">
        <f t="shared" si="475"/>
        <v>473628.73</v>
      </c>
      <c r="BK87" s="115">
        <f t="shared" ref="BK87:BP87" si="476">SUM(BK85:BK86)</f>
        <v>408872.37</v>
      </c>
      <c r="BL87" s="94">
        <f t="shared" si="476"/>
        <v>529794.46</v>
      </c>
      <c r="BM87" s="94">
        <f t="shared" si="476"/>
        <v>436276.99000000005</v>
      </c>
      <c r="BN87" s="94">
        <f t="shared" si="476"/>
        <v>434906</v>
      </c>
      <c r="BO87" s="94">
        <f t="shared" si="476"/>
        <v>517178.64</v>
      </c>
      <c r="BP87" s="94">
        <f t="shared" si="476"/>
        <v>589405.02</v>
      </c>
      <c r="BQ87" s="94">
        <f t="shared" ref="BQ87:BV87" si="477">SUM(BQ85:BQ86)</f>
        <v>652758.42999999993</v>
      </c>
      <c r="BR87" s="94">
        <f t="shared" si="477"/>
        <v>670215.35999999987</v>
      </c>
      <c r="BS87" s="94">
        <f t="shared" si="477"/>
        <v>692363.41</v>
      </c>
      <c r="BT87" s="94">
        <f t="shared" si="477"/>
        <v>660878.91</v>
      </c>
      <c r="BU87" s="94">
        <f t="shared" si="477"/>
        <v>505185.54000000004</v>
      </c>
      <c r="BV87" s="107">
        <f t="shared" si="477"/>
        <v>509526.3</v>
      </c>
      <c r="BW87" s="115">
        <f t="shared" ref="BW87:CB87" si="478">SUM(BW85:BW86)</f>
        <v>541199.42000000004</v>
      </c>
      <c r="BX87" s="94">
        <f t="shared" si="478"/>
        <v>547271.86</v>
      </c>
      <c r="BY87" s="94">
        <f t="shared" si="478"/>
        <v>482965.78999999992</v>
      </c>
      <c r="BZ87" s="94">
        <f t="shared" si="478"/>
        <v>532675.06000000006</v>
      </c>
      <c r="CA87" s="94">
        <f t="shared" si="478"/>
        <v>532812.32000000007</v>
      </c>
      <c r="CB87" s="94">
        <f t="shared" si="478"/>
        <v>645821.49</v>
      </c>
      <c r="CC87" s="94">
        <f t="shared" ref="CC87:DK87" si="479">SUM(CC85:CC86)</f>
        <v>710733.3899999999</v>
      </c>
      <c r="CD87" s="94">
        <f t="shared" si="479"/>
        <v>723945.49</v>
      </c>
      <c r="CE87" s="94">
        <f t="shared" si="479"/>
        <v>632003.58000000007</v>
      </c>
      <c r="CF87" s="94">
        <f t="shared" si="479"/>
        <v>543881.84</v>
      </c>
      <c r="CG87" s="94">
        <f t="shared" si="479"/>
        <v>469532.86000000004</v>
      </c>
      <c r="CH87" s="107">
        <f t="shared" si="479"/>
        <v>564570.44000000006</v>
      </c>
      <c r="CI87" s="115">
        <f t="shared" si="479"/>
        <v>553743</v>
      </c>
      <c r="CJ87" s="94">
        <f t="shared" si="479"/>
        <v>494640.48</v>
      </c>
      <c r="CK87" s="94">
        <f t="shared" si="479"/>
        <v>432668.33999999997</v>
      </c>
      <c r="CL87" s="94">
        <f t="shared" si="479"/>
        <v>467948.64000000007</v>
      </c>
      <c r="CM87" s="94">
        <f t="shared" si="479"/>
        <v>548562.62000000011</v>
      </c>
      <c r="CN87" s="94">
        <f t="shared" si="479"/>
        <v>662256.21</v>
      </c>
      <c r="CO87" s="94">
        <f t="shared" si="479"/>
        <v>727493.01000000013</v>
      </c>
      <c r="CP87" s="94">
        <f t="shared" si="479"/>
        <v>727097.42</v>
      </c>
      <c r="CQ87" s="94">
        <f t="shared" si="479"/>
        <v>691009.85</v>
      </c>
      <c r="CR87" s="94">
        <f t="shared" si="479"/>
        <v>568257.68999999994</v>
      </c>
      <c r="CS87" s="94">
        <f t="shared" si="479"/>
        <v>473615.57000000007</v>
      </c>
      <c r="CT87" s="96">
        <f t="shared" si="479"/>
        <v>542435.16</v>
      </c>
      <c r="CU87" s="94">
        <f t="shared" si="479"/>
        <v>584229.35</v>
      </c>
      <c r="CV87" s="94">
        <f t="shared" si="479"/>
        <v>547569.14999999991</v>
      </c>
      <c r="CW87" s="94">
        <f t="shared" si="479"/>
        <v>564296.59</v>
      </c>
      <c r="CX87" s="94">
        <f t="shared" si="479"/>
        <v>509081.32</v>
      </c>
      <c r="CY87" s="94">
        <f t="shared" si="479"/>
        <v>515543.30000000005</v>
      </c>
      <c r="CZ87" s="94">
        <f t="shared" si="479"/>
        <v>737500.91999999993</v>
      </c>
      <c r="DA87" s="94">
        <f t="shared" si="479"/>
        <v>692741.76</v>
      </c>
      <c r="DB87" s="94">
        <f t="shared" si="479"/>
        <v>812368.69</v>
      </c>
      <c r="DC87" s="94">
        <f t="shared" si="479"/>
        <v>741523.7699999999</v>
      </c>
      <c r="DD87" s="94">
        <f t="shared" si="479"/>
        <v>554944.63</v>
      </c>
      <c r="DE87" s="94">
        <f t="shared" si="479"/>
        <v>527696.72</v>
      </c>
      <c r="DF87" s="96">
        <f t="shared" si="479"/>
        <v>568457.07999999996</v>
      </c>
      <c r="DG87" s="94">
        <f t="shared" si="479"/>
        <v>576636.94999999995</v>
      </c>
      <c r="DH87" s="94">
        <f t="shared" si="479"/>
        <v>587252.32999999996</v>
      </c>
      <c r="DI87" s="94">
        <f t="shared" si="479"/>
        <v>574342.66</v>
      </c>
      <c r="DJ87" s="94">
        <f t="shared" si="479"/>
        <v>522024.66</v>
      </c>
      <c r="DK87" s="94">
        <f t="shared" si="479"/>
        <v>590912.69999999995</v>
      </c>
      <c r="DL87" s="94">
        <f t="shared" ref="DL87:FH87" si="480">SUM(DL85:DL86)</f>
        <v>729871.35999999999</v>
      </c>
      <c r="DM87" s="94">
        <f t="shared" si="480"/>
        <v>813063.77</v>
      </c>
      <c r="DN87" s="94">
        <f t="shared" si="480"/>
        <v>884954.62999999989</v>
      </c>
      <c r="DO87" s="94">
        <f t="shared" si="480"/>
        <v>813686.17</v>
      </c>
      <c r="DP87" s="94">
        <f t="shared" si="480"/>
        <v>615277.91999999993</v>
      </c>
      <c r="DQ87" s="94">
        <f t="shared" si="480"/>
        <v>557163.55999999994</v>
      </c>
      <c r="DR87" s="94">
        <f t="shared" si="480"/>
        <v>601663.86</v>
      </c>
      <c r="DS87" s="94">
        <f t="shared" si="480"/>
        <v>559780.13</v>
      </c>
      <c r="DT87" s="94">
        <f t="shared" si="480"/>
        <v>571274.12</v>
      </c>
      <c r="DU87" s="94">
        <f t="shared" si="480"/>
        <v>535237.15</v>
      </c>
      <c r="DV87" s="358">
        <f t="shared" si="480"/>
        <v>559357.24</v>
      </c>
      <c r="DW87" s="358">
        <f t="shared" si="480"/>
        <v>635583.57999999996</v>
      </c>
      <c r="DX87" s="358">
        <f t="shared" si="480"/>
        <v>726056.47</v>
      </c>
      <c r="DY87" s="358">
        <f t="shared" si="480"/>
        <v>784002.68</v>
      </c>
      <c r="DZ87" s="358">
        <f t="shared" si="480"/>
        <v>887688.22</v>
      </c>
      <c r="EA87" s="358">
        <f t="shared" si="480"/>
        <v>744736.6</v>
      </c>
      <c r="EB87" s="358">
        <f t="shared" si="480"/>
        <v>641589.19999999995</v>
      </c>
      <c r="EC87" s="358">
        <f t="shared" si="480"/>
        <v>606620.29</v>
      </c>
      <c r="ED87" s="358">
        <f t="shared" si="480"/>
        <v>592641.62</v>
      </c>
      <c r="EE87" s="358">
        <f t="shared" si="480"/>
        <v>597747.26</v>
      </c>
      <c r="EF87" s="358">
        <f t="shared" si="480"/>
        <v>569991.47000000009</v>
      </c>
      <c r="EG87" s="358">
        <f t="shared" si="480"/>
        <v>474460.74999999994</v>
      </c>
      <c r="EH87" s="358">
        <f t="shared" si="480"/>
        <v>594285.92000000004</v>
      </c>
      <c r="EI87" s="358">
        <f t="shared" si="480"/>
        <v>631135.03</v>
      </c>
      <c r="EJ87" s="358">
        <f t="shared" si="480"/>
        <v>732136.24</v>
      </c>
      <c r="EK87" s="358">
        <f t="shared" si="480"/>
        <v>814299.45000000007</v>
      </c>
      <c r="EL87" s="358">
        <f t="shared" si="480"/>
        <v>806942.24</v>
      </c>
      <c r="EM87" s="358">
        <f t="shared" si="480"/>
        <v>781470.41</v>
      </c>
      <c r="EN87" s="358">
        <f t="shared" si="480"/>
        <v>869501.48</v>
      </c>
      <c r="EO87" s="358">
        <f t="shared" si="480"/>
        <v>688324.58400000003</v>
      </c>
      <c r="EP87" s="358">
        <f t="shared" si="480"/>
        <v>796756.39</v>
      </c>
      <c r="EQ87" s="358">
        <f t="shared" si="480"/>
        <v>803558.6</v>
      </c>
      <c r="ER87" s="358">
        <f t="shared" si="480"/>
        <v>781193.37999999989</v>
      </c>
      <c r="ES87" s="358">
        <f t="shared" si="480"/>
        <v>694718.8899999999</v>
      </c>
      <c r="ET87" s="358">
        <f t="shared" si="480"/>
        <v>724227.69</v>
      </c>
      <c r="EU87" s="358">
        <f t="shared" si="480"/>
        <v>660006.12</v>
      </c>
      <c r="EV87" s="358">
        <f t="shared" si="480"/>
        <v>880548.68</v>
      </c>
      <c r="EW87" s="358">
        <f t="shared" si="480"/>
        <v>968990.31</v>
      </c>
      <c r="EX87" s="358">
        <f t="shared" si="480"/>
        <v>997554.91</v>
      </c>
      <c r="EY87" s="358">
        <f t="shared" si="480"/>
        <v>986365.69</v>
      </c>
      <c r="EZ87" s="358">
        <f t="shared" si="480"/>
        <v>901895.7300000001</v>
      </c>
      <c r="FA87" s="358">
        <f t="shared" si="480"/>
        <v>704349.04</v>
      </c>
      <c r="FB87" s="358">
        <f t="shared" si="480"/>
        <v>774361.69</v>
      </c>
      <c r="FC87" s="358">
        <f t="shared" si="480"/>
        <v>800074.87</v>
      </c>
      <c r="FD87" s="358">
        <f t="shared" si="480"/>
        <v>759881.82000000007</v>
      </c>
      <c r="FE87" s="358">
        <f t="shared" si="480"/>
        <v>757237.1399999999</v>
      </c>
      <c r="FF87" s="358">
        <f t="shared" si="480"/>
        <v>711952.07000000007</v>
      </c>
      <c r="FG87" s="358">
        <f t="shared" si="480"/>
        <v>777160.5</v>
      </c>
      <c r="FH87" s="358">
        <f t="shared" si="480"/>
        <v>879337.57000000007</v>
      </c>
      <c r="FI87" s="358">
        <f t="shared" ref="FI87:FK87" si="481">SUM(FI85:FI86)</f>
        <v>821730.84</v>
      </c>
      <c r="FJ87" s="358">
        <f t="shared" si="481"/>
        <v>883201.09999999986</v>
      </c>
      <c r="FK87" s="358">
        <f t="shared" si="481"/>
        <v>800587.03999999992</v>
      </c>
    </row>
    <row r="88" spans="1:167" x14ac:dyDescent="0.25">
      <c r="B88" s="3" t="s">
        <v>10</v>
      </c>
      <c r="C88" s="177">
        <f t="shared" ref="C88:Q88" si="482">SUM(C85)/C87</f>
        <v>0.95670348347685708</v>
      </c>
      <c r="D88" s="14">
        <f t="shared" si="482"/>
        <v>0.93056216356024257</v>
      </c>
      <c r="E88" s="14">
        <f t="shared" si="482"/>
        <v>0.81910553593220647</v>
      </c>
      <c r="F88" s="14">
        <f t="shared" si="482"/>
        <v>0.76509629689893421</v>
      </c>
      <c r="G88" s="14">
        <f t="shared" si="482"/>
        <v>0.82377558218644209</v>
      </c>
      <c r="H88" s="14">
        <f t="shared" si="482"/>
        <v>0.67271747281070104</v>
      </c>
      <c r="I88" s="14">
        <f t="shared" si="482"/>
        <v>0.69903171046122592</v>
      </c>
      <c r="J88" s="14">
        <f t="shared" si="482"/>
        <v>0.61593429861088889</v>
      </c>
      <c r="K88" s="14">
        <f t="shared" si="482"/>
        <v>0.65889594628644144</v>
      </c>
      <c r="L88" s="14">
        <f t="shared" si="482"/>
        <v>0.59495001465829267</v>
      </c>
      <c r="M88" s="14">
        <f t="shared" si="482"/>
        <v>0.58554381291227009</v>
      </c>
      <c r="N88" s="23">
        <f t="shared" si="482"/>
        <v>0.69395326740738317</v>
      </c>
      <c r="O88" s="177">
        <f t="shared" si="482"/>
        <v>0.69406405483721478</v>
      </c>
      <c r="P88" s="14">
        <f t="shared" si="482"/>
        <v>0.67071590425443384</v>
      </c>
      <c r="Q88" s="14">
        <f t="shared" si="482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483">SUM(U85)/U87</f>
        <v>0.68098912053071903</v>
      </c>
      <c r="V88" s="14">
        <f t="shared" si="483"/>
        <v>0.70647643435909568</v>
      </c>
      <c r="W88" s="14">
        <f t="shared" si="483"/>
        <v>0.66378165834237857</v>
      </c>
      <c r="X88" s="14">
        <f t="shared" si="483"/>
        <v>0.66469229593160606</v>
      </c>
      <c r="Y88" s="14">
        <f t="shared" si="483"/>
        <v>0.66084995079123854</v>
      </c>
      <c r="Z88" s="23">
        <f t="shared" si="483"/>
        <v>0.47654333421354317</v>
      </c>
      <c r="AA88" s="177">
        <f t="shared" ref="AA88:AF88" si="484">SUM(AA85)/AA87</f>
        <v>0.55760219510290121</v>
      </c>
      <c r="AB88" s="14">
        <f t="shared" si="484"/>
        <v>0.58056330548650958</v>
      </c>
      <c r="AC88" s="14">
        <f t="shared" si="484"/>
        <v>0.5372845660746951</v>
      </c>
      <c r="AD88" s="14">
        <f t="shared" si="484"/>
        <v>0.48066959720644664</v>
      </c>
      <c r="AE88" s="14">
        <f t="shared" si="484"/>
        <v>0.61244041599683774</v>
      </c>
      <c r="AF88" s="14">
        <f t="shared" si="484"/>
        <v>0.49362181960963997</v>
      </c>
      <c r="AG88" s="14">
        <f t="shared" ref="AG88:AL88" si="485">SUM(AG85)/AG87</f>
        <v>0.55127168213529876</v>
      </c>
      <c r="AH88" s="14">
        <f t="shared" si="485"/>
        <v>0.53243771371120696</v>
      </c>
      <c r="AI88" s="14">
        <f t="shared" si="485"/>
        <v>0.51756791611825881</v>
      </c>
      <c r="AJ88" s="14">
        <f t="shared" si="485"/>
        <v>0.48767016139657016</v>
      </c>
      <c r="AK88" s="14">
        <f t="shared" si="485"/>
        <v>0.41656256879708198</v>
      </c>
      <c r="AL88" s="23">
        <f t="shared" si="485"/>
        <v>0.4596586200037065</v>
      </c>
      <c r="AM88" s="177">
        <f t="shared" ref="AM88:AR88" si="486">SUM(AM85)/AM87</f>
        <v>0.48473196807855295</v>
      </c>
      <c r="AN88" s="14">
        <f t="shared" si="486"/>
        <v>0.41598811923601853</v>
      </c>
      <c r="AO88" s="14">
        <f t="shared" si="486"/>
        <v>0.41115097522377242</v>
      </c>
      <c r="AP88" s="14">
        <f t="shared" si="486"/>
        <v>0.41506397764931241</v>
      </c>
      <c r="AQ88" s="14">
        <f t="shared" si="486"/>
        <v>0.38632152483074528</v>
      </c>
      <c r="AR88" s="14">
        <f t="shared" si="486"/>
        <v>0.43193360075876519</v>
      </c>
      <c r="AS88" s="14">
        <f t="shared" ref="AS88:AX88" si="487">SUM(AS85)/AS87</f>
        <v>0.44928608076824239</v>
      </c>
      <c r="AT88" s="14">
        <f t="shared" si="487"/>
        <v>0.42681295519571022</v>
      </c>
      <c r="AU88" s="14">
        <f t="shared" si="487"/>
        <v>0.44047623308460448</v>
      </c>
      <c r="AV88" s="14">
        <f t="shared" si="487"/>
        <v>0.40194159128666523</v>
      </c>
      <c r="AW88" s="14">
        <f t="shared" si="487"/>
        <v>0.33620721020494737</v>
      </c>
      <c r="AX88" s="23">
        <f t="shared" si="487"/>
        <v>0.36642856619465386</v>
      </c>
      <c r="AY88" s="177">
        <f t="shared" ref="AY88:BJ88" si="488">SUM(AY85)/AY87</f>
        <v>0.36477129734607833</v>
      </c>
      <c r="AZ88" s="14">
        <f t="shared" si="488"/>
        <v>0.35231237301251178</v>
      </c>
      <c r="BA88" s="14">
        <f t="shared" si="488"/>
        <v>0.36190455553468509</v>
      </c>
      <c r="BB88" s="14">
        <f t="shared" si="488"/>
        <v>0.38326479842374889</v>
      </c>
      <c r="BC88" s="14">
        <f t="shared" si="488"/>
        <v>0.34453400017498326</v>
      </c>
      <c r="BD88" s="14">
        <f t="shared" si="488"/>
        <v>0.38582918478930195</v>
      </c>
      <c r="BE88" s="14">
        <f t="shared" si="488"/>
        <v>0.39806113554570521</v>
      </c>
      <c r="BF88" s="14">
        <f t="shared" si="488"/>
        <v>0.4070931708803926</v>
      </c>
      <c r="BG88" s="14">
        <f t="shared" si="488"/>
        <v>0.3825969026429365</v>
      </c>
      <c r="BH88" s="14">
        <f t="shared" si="488"/>
        <v>0.34680965571167455</v>
      </c>
      <c r="BI88" s="14">
        <f t="shared" si="488"/>
        <v>0.28263268790703361</v>
      </c>
      <c r="BJ88" s="23">
        <f t="shared" si="488"/>
        <v>0.33234803978213062</v>
      </c>
      <c r="BK88" s="177">
        <f t="shared" ref="BK88:BP88" si="489">SUM(BK85)/BK87</f>
        <v>0.42084440677661838</v>
      </c>
      <c r="BL88" s="14">
        <f t="shared" si="489"/>
        <v>0.34236990700129255</v>
      </c>
      <c r="BM88" s="14">
        <f t="shared" si="489"/>
        <v>0.32252090581261228</v>
      </c>
      <c r="BN88" s="14">
        <f t="shared" si="489"/>
        <v>0.29230803897853791</v>
      </c>
      <c r="BO88" s="14">
        <f t="shared" si="489"/>
        <v>0.29101832202505501</v>
      </c>
      <c r="BP88" s="14">
        <f t="shared" si="489"/>
        <v>0.306922055058167</v>
      </c>
      <c r="BQ88" s="14">
        <f t="shared" ref="BQ88:BV88" si="490">SUM(BQ85)/BQ87</f>
        <v>0.30590598423983589</v>
      </c>
      <c r="BR88" s="14">
        <f t="shared" si="490"/>
        <v>0.32609582388562391</v>
      </c>
      <c r="BS88" s="14">
        <f t="shared" si="490"/>
        <v>0.30580862151568639</v>
      </c>
      <c r="BT88" s="14">
        <f t="shared" si="490"/>
        <v>0.2711056704775161</v>
      </c>
      <c r="BU88" s="14">
        <f t="shared" si="490"/>
        <v>0.24964891117033949</v>
      </c>
      <c r="BV88" s="23">
        <f t="shared" si="490"/>
        <v>0.25398553519219713</v>
      </c>
      <c r="BW88" s="177">
        <f t="shared" ref="BW88:CB88" si="491">SUM(BW85)/BW87</f>
        <v>0.27744857893602326</v>
      </c>
      <c r="BX88" s="14">
        <f t="shared" si="491"/>
        <v>0.24730122246738578</v>
      </c>
      <c r="BY88" s="14">
        <f t="shared" si="491"/>
        <v>0.24523739041641027</v>
      </c>
      <c r="BZ88" s="14">
        <f t="shared" si="491"/>
        <v>0.21310218653751123</v>
      </c>
      <c r="CA88" s="14">
        <f t="shared" si="491"/>
        <v>0.22721668673126774</v>
      </c>
      <c r="CB88" s="14">
        <f t="shared" si="491"/>
        <v>0.26026250690419112</v>
      </c>
      <c r="CC88" s="14">
        <f t="shared" ref="CC88:DK88" si="492">SUM(CC85)/CC87</f>
        <v>0.26175300417502551</v>
      </c>
      <c r="CD88" s="14">
        <f t="shared" si="492"/>
        <v>0.25242281708254027</v>
      </c>
      <c r="CE88" s="14">
        <f t="shared" si="492"/>
        <v>0.21852289191146668</v>
      </c>
      <c r="CF88" s="14">
        <f t="shared" si="492"/>
        <v>0.19013929569702126</v>
      </c>
      <c r="CG88" s="14">
        <f t="shared" si="492"/>
        <v>0.16351762898980063</v>
      </c>
      <c r="CH88" s="23">
        <f t="shared" si="492"/>
        <v>0.15027396758498371</v>
      </c>
      <c r="CI88" s="177">
        <f t="shared" si="492"/>
        <v>0.17254674099717743</v>
      </c>
      <c r="CJ88" s="14">
        <f t="shared" si="492"/>
        <v>0.18465247729017245</v>
      </c>
      <c r="CK88" s="14">
        <f t="shared" si="492"/>
        <v>0.186342430324345</v>
      </c>
      <c r="CL88" s="14">
        <f t="shared" si="492"/>
        <v>0.15366500477488296</v>
      </c>
      <c r="CM88" s="14">
        <f t="shared" si="492"/>
        <v>0.15237729832922262</v>
      </c>
      <c r="CN88" s="14">
        <f t="shared" si="492"/>
        <v>0.15839569099699344</v>
      </c>
      <c r="CO88" s="14">
        <f t="shared" si="492"/>
        <v>0.18486954259533023</v>
      </c>
      <c r="CP88" s="14">
        <f t="shared" si="492"/>
        <v>0.18229206479648902</v>
      </c>
      <c r="CQ88" s="14">
        <f t="shared" si="492"/>
        <v>0.16636885856258055</v>
      </c>
      <c r="CR88" s="14">
        <f t="shared" si="492"/>
        <v>0.15334071413974182</v>
      </c>
      <c r="CS88" s="14">
        <f t="shared" si="492"/>
        <v>0.14296331094013653</v>
      </c>
      <c r="CT88" s="23">
        <f t="shared" si="492"/>
        <v>0.140881557161597</v>
      </c>
      <c r="CU88" s="14">
        <f t="shared" si="492"/>
        <v>0.16584974719260509</v>
      </c>
      <c r="CV88" s="14">
        <f t="shared" si="492"/>
        <v>0.16324778340781251</v>
      </c>
      <c r="CW88" s="14">
        <f t="shared" si="492"/>
        <v>0.1409463062677731</v>
      </c>
      <c r="CX88" s="14">
        <f t="shared" si="492"/>
        <v>0.12268423048796998</v>
      </c>
      <c r="CY88" s="14">
        <f t="shared" si="492"/>
        <v>0.13681042892032541</v>
      </c>
      <c r="CZ88" s="14">
        <f t="shared" si="492"/>
        <v>0.13960295805461506</v>
      </c>
      <c r="DA88" s="14">
        <f t="shared" si="492"/>
        <v>0.15604429564055733</v>
      </c>
      <c r="DB88" s="14">
        <f t="shared" si="492"/>
        <v>0.1450634686573162</v>
      </c>
      <c r="DC88" s="14">
        <f t="shared" si="492"/>
        <v>0.14481392821702804</v>
      </c>
      <c r="DD88" s="14">
        <f t="shared" si="492"/>
        <v>0.13680736040278468</v>
      </c>
      <c r="DE88" s="14">
        <f t="shared" si="492"/>
        <v>0.11493863369095794</v>
      </c>
      <c r="DF88" s="23">
        <f t="shared" si="492"/>
        <v>0.1109525630325512</v>
      </c>
      <c r="DG88" s="14">
        <f t="shared" si="492"/>
        <v>0.12869690365835906</v>
      </c>
      <c r="DH88" s="14">
        <f t="shared" si="492"/>
        <v>0.13900171328396432</v>
      </c>
      <c r="DI88" s="14">
        <f t="shared" si="492"/>
        <v>0.10581545518488911</v>
      </c>
      <c r="DJ88" s="14">
        <f t="shared" si="492"/>
        <v>0.11503441235898702</v>
      </c>
      <c r="DK88" s="14">
        <f t="shared" si="492"/>
        <v>0.11405124648700224</v>
      </c>
      <c r="DL88" s="14">
        <f t="shared" ref="DL88:FH88" si="493">SUM(DL85)/DL87</f>
        <v>0.12566170564632104</v>
      </c>
      <c r="DM88" s="14">
        <f t="shared" si="493"/>
        <v>0.13581354141508484</v>
      </c>
      <c r="DN88" s="14">
        <f t="shared" si="493"/>
        <v>0.13131020061446541</v>
      </c>
      <c r="DO88" s="14">
        <f t="shared" si="493"/>
        <v>0.13042350222076404</v>
      </c>
      <c r="DP88" s="14">
        <f t="shared" si="493"/>
        <v>0.11820906883835519</v>
      </c>
      <c r="DQ88" s="14">
        <f t="shared" si="493"/>
        <v>0.10000411728290344</v>
      </c>
      <c r="DR88" s="14">
        <f t="shared" si="493"/>
        <v>9.9075420617751583E-2</v>
      </c>
      <c r="DS88" s="14">
        <f t="shared" si="493"/>
        <v>0.11631168473236091</v>
      </c>
      <c r="DT88" s="14">
        <f t="shared" si="493"/>
        <v>0.10443620306132544</v>
      </c>
      <c r="DU88" s="14">
        <f t="shared" si="493"/>
        <v>0.10344451987310671</v>
      </c>
      <c r="DV88" s="280">
        <f t="shared" si="493"/>
        <v>0.10072646954565208</v>
      </c>
      <c r="DW88" s="280">
        <f t="shared" si="493"/>
        <v>9.7091196094147056E-2</v>
      </c>
      <c r="DX88" s="280">
        <f t="shared" si="493"/>
        <v>8.1512544058728653E-2</v>
      </c>
      <c r="DY88" s="280">
        <f t="shared" si="493"/>
        <v>8.312426942214024E-2</v>
      </c>
      <c r="DZ88" s="280">
        <f t="shared" si="493"/>
        <v>8.4390350476882536E-2</v>
      </c>
      <c r="EA88" s="280">
        <f t="shared" si="493"/>
        <v>8.2735976719822829E-2</v>
      </c>
      <c r="EB88" s="280">
        <f t="shared" si="493"/>
        <v>6.549906076972617E-2</v>
      </c>
      <c r="EC88" s="280">
        <f t="shared" si="493"/>
        <v>5.6684536549214327E-2</v>
      </c>
      <c r="ED88" s="280">
        <f t="shared" si="493"/>
        <v>5.8431586360741923E-2</v>
      </c>
      <c r="EE88" s="280">
        <f t="shared" si="493"/>
        <v>7.7474566759201877E-2</v>
      </c>
      <c r="EF88" s="280">
        <f t="shared" si="493"/>
        <v>6.5252081754837474E-2</v>
      </c>
      <c r="EG88" s="280">
        <f t="shared" si="493"/>
        <v>6.9517046457478318E-2</v>
      </c>
      <c r="EH88" s="280">
        <f t="shared" si="493"/>
        <v>5.1479244199492395E-2</v>
      </c>
      <c r="EI88" s="280">
        <f t="shared" si="493"/>
        <v>5.3611649475390391E-2</v>
      </c>
      <c r="EJ88" s="280">
        <f t="shared" si="493"/>
        <v>6.742344840080583E-2</v>
      </c>
      <c r="EK88" s="280">
        <f t="shared" si="493"/>
        <v>7.6628333716791772E-2</v>
      </c>
      <c r="EL88" s="280">
        <f t="shared" si="493"/>
        <v>7.674317557102972E-2</v>
      </c>
      <c r="EM88" s="280">
        <f t="shared" si="493"/>
        <v>7.5710492992306644E-2</v>
      </c>
      <c r="EN88" s="280">
        <f t="shared" si="493"/>
        <v>5.093562347932979E-2</v>
      </c>
      <c r="EO88" s="280">
        <f t="shared" si="493"/>
        <v>4.4183646359491353E-2</v>
      </c>
      <c r="EP88" s="282">
        <f t="shared" si="493"/>
        <v>5.3403023225204384E-2</v>
      </c>
      <c r="EQ88" s="282">
        <f t="shared" si="493"/>
        <v>5.9770737317726426E-2</v>
      </c>
      <c r="ER88" s="282">
        <f t="shared" si="493"/>
        <v>5.9249887652657783E-2</v>
      </c>
      <c r="ES88" s="282">
        <f t="shared" si="493"/>
        <v>5.1899322904549218E-2</v>
      </c>
      <c r="ET88" s="282">
        <f t="shared" si="493"/>
        <v>3.9769689004848736E-2</v>
      </c>
      <c r="EU88" s="282">
        <f t="shared" si="493"/>
        <v>4.9937036947475581E-2</v>
      </c>
      <c r="EV88" s="282">
        <f t="shared" si="493"/>
        <v>5.0994977358889464E-2</v>
      </c>
      <c r="EW88" s="282">
        <f t="shared" si="493"/>
        <v>5.6496230596980883E-2</v>
      </c>
      <c r="EX88" s="282">
        <f t="shared" si="493"/>
        <v>5.6626597126367702E-2</v>
      </c>
      <c r="EY88" s="282">
        <f t="shared" si="493"/>
        <v>5.4853965976857939E-2</v>
      </c>
      <c r="EZ88" s="282">
        <f t="shared" si="493"/>
        <v>4.3530320295451452E-2</v>
      </c>
      <c r="FA88" s="282">
        <f t="shared" si="493"/>
        <v>4.3655273527454512E-2</v>
      </c>
      <c r="FB88" s="282">
        <f t="shared" si="493"/>
        <v>4.1201973718508721E-2</v>
      </c>
      <c r="FC88" s="282">
        <f t="shared" si="493"/>
        <v>5.3179348077761777E-2</v>
      </c>
      <c r="FD88" s="282">
        <f t="shared" si="493"/>
        <v>4.97239689192722E-2</v>
      </c>
      <c r="FE88" s="282">
        <f t="shared" si="493"/>
        <v>5.101994865175262E-2</v>
      </c>
      <c r="FF88" s="282">
        <f t="shared" si="493"/>
        <v>3.965014105514153E-2</v>
      </c>
      <c r="FG88" s="282">
        <f t="shared" si="493"/>
        <v>3.863037300531872E-2</v>
      </c>
      <c r="FH88" s="282">
        <f t="shared" si="493"/>
        <v>4.6523657575554288E-2</v>
      </c>
      <c r="FI88" s="282">
        <f t="shared" ref="FI88:FK88" si="494">SUM(FI85)/FI87</f>
        <v>6.456952497973667E-2</v>
      </c>
      <c r="FJ88" s="282">
        <f t="shared" si="494"/>
        <v>6.6693565032923993E-2</v>
      </c>
      <c r="FK88" s="282">
        <f t="shared" si="494"/>
        <v>6.1220501396075572E-2</v>
      </c>
    </row>
    <row r="89" spans="1:167" ht="13.8" thickBot="1" x14ac:dyDescent="0.3">
      <c r="B89" s="4" t="s">
        <v>11</v>
      </c>
      <c r="C89" s="178">
        <f t="shared" ref="C89:Q89" si="495">SUM(C86/C87)</f>
        <v>4.3296516523142939E-2</v>
      </c>
      <c r="D89" s="15">
        <f t="shared" si="495"/>
        <v>6.9437836439757469E-2</v>
      </c>
      <c r="E89" s="15">
        <f t="shared" si="495"/>
        <v>0.18089446406779353</v>
      </c>
      <c r="F89" s="15">
        <f t="shared" si="495"/>
        <v>0.23490370310106576</v>
      </c>
      <c r="G89" s="15">
        <f t="shared" si="495"/>
        <v>0.1762244178135578</v>
      </c>
      <c r="H89" s="15">
        <f t="shared" si="495"/>
        <v>0.3272825271892989</v>
      </c>
      <c r="I89" s="15">
        <f t="shared" si="495"/>
        <v>0.30096828953877403</v>
      </c>
      <c r="J89" s="15">
        <f t="shared" si="495"/>
        <v>0.38406570138911106</v>
      </c>
      <c r="K89" s="15">
        <f t="shared" si="495"/>
        <v>0.34110405371355856</v>
      </c>
      <c r="L89" s="15">
        <f t="shared" si="495"/>
        <v>0.40504998534170744</v>
      </c>
      <c r="M89" s="15">
        <f t="shared" si="495"/>
        <v>0.41445618708772985</v>
      </c>
      <c r="N89" s="24">
        <f t="shared" si="495"/>
        <v>0.30604673259261689</v>
      </c>
      <c r="O89" s="178">
        <f t="shared" si="495"/>
        <v>0.30593594516278527</v>
      </c>
      <c r="P89" s="15">
        <f t="shared" si="495"/>
        <v>0.32928409574556616</v>
      </c>
      <c r="Q89" s="15">
        <f t="shared" si="495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496">SUM(U86/U87)</f>
        <v>0.31901087946928097</v>
      </c>
      <c r="V89" s="15">
        <f t="shared" si="496"/>
        <v>0.29352356564090426</v>
      </c>
      <c r="W89" s="15">
        <f t="shared" si="496"/>
        <v>0.33621834165762149</v>
      </c>
      <c r="X89" s="15">
        <f t="shared" si="496"/>
        <v>0.33530770406839389</v>
      </c>
      <c r="Y89" s="15">
        <f t="shared" si="496"/>
        <v>0.33915004920876141</v>
      </c>
      <c r="Z89" s="24">
        <f t="shared" si="496"/>
        <v>0.52345666578645678</v>
      </c>
      <c r="AA89" s="178">
        <f t="shared" ref="AA89:AF89" si="497">SUM(AA86/AA87)</f>
        <v>0.44239780489709873</v>
      </c>
      <c r="AB89" s="15">
        <f t="shared" si="497"/>
        <v>0.41943669451349053</v>
      </c>
      <c r="AC89" s="15">
        <f t="shared" si="497"/>
        <v>0.46271543392530484</v>
      </c>
      <c r="AD89" s="15">
        <f t="shared" si="497"/>
        <v>0.51933040279355325</v>
      </c>
      <c r="AE89" s="15">
        <f t="shared" si="497"/>
        <v>0.38755958400316226</v>
      </c>
      <c r="AF89" s="15">
        <f t="shared" si="497"/>
        <v>0.50637818039035998</v>
      </c>
      <c r="AG89" s="15">
        <f t="shared" ref="AG89:AL89" si="498">SUM(AG86/AG87)</f>
        <v>0.4487283178647013</v>
      </c>
      <c r="AH89" s="15">
        <f t="shared" si="498"/>
        <v>0.46756228628879304</v>
      </c>
      <c r="AI89" s="15">
        <f t="shared" si="498"/>
        <v>0.48243208388174114</v>
      </c>
      <c r="AJ89" s="15">
        <f t="shared" si="498"/>
        <v>0.51232983860342984</v>
      </c>
      <c r="AK89" s="15">
        <f t="shared" si="498"/>
        <v>0.58343743120291791</v>
      </c>
      <c r="AL89" s="24">
        <f t="shared" si="498"/>
        <v>0.54034137999629361</v>
      </c>
      <c r="AM89" s="178">
        <f t="shared" ref="AM89:AR89" si="499">SUM(AM86/AM87)</f>
        <v>0.5152680319214471</v>
      </c>
      <c r="AN89" s="15">
        <f t="shared" si="499"/>
        <v>0.58401188076398147</v>
      </c>
      <c r="AO89" s="15">
        <f t="shared" si="499"/>
        <v>0.58884902477622747</v>
      </c>
      <c r="AP89" s="15">
        <f t="shared" si="499"/>
        <v>0.58493602235068753</v>
      </c>
      <c r="AQ89" s="15">
        <f t="shared" si="499"/>
        <v>0.61367847516925467</v>
      </c>
      <c r="AR89" s="15">
        <f t="shared" si="499"/>
        <v>0.56806639924123481</v>
      </c>
      <c r="AS89" s="15">
        <f t="shared" ref="AS89:BD89" si="500">SUM(AS86/AS87)</f>
        <v>0.55071391923175772</v>
      </c>
      <c r="AT89" s="15">
        <f t="shared" si="500"/>
        <v>0.57318704480428984</v>
      </c>
      <c r="AU89" s="15">
        <f t="shared" si="500"/>
        <v>0.55952376691539552</v>
      </c>
      <c r="AV89" s="15">
        <f t="shared" si="500"/>
        <v>0.59805840871333482</v>
      </c>
      <c r="AW89" s="15">
        <f t="shared" si="500"/>
        <v>0.66379278979505263</v>
      </c>
      <c r="AX89" s="24">
        <f t="shared" si="500"/>
        <v>0.63357143380534608</v>
      </c>
      <c r="AY89" s="178">
        <f t="shared" si="500"/>
        <v>0.63522870265392173</v>
      </c>
      <c r="AZ89" s="15">
        <f t="shared" si="500"/>
        <v>0.64768762698748816</v>
      </c>
      <c r="BA89" s="15">
        <f t="shared" si="500"/>
        <v>0.63809544446531485</v>
      </c>
      <c r="BB89" s="15">
        <f t="shared" si="500"/>
        <v>0.61673520157625117</v>
      </c>
      <c r="BC89" s="15">
        <f t="shared" si="500"/>
        <v>0.65546599982501674</v>
      </c>
      <c r="BD89" s="15">
        <f t="shared" si="500"/>
        <v>0.61417081521069805</v>
      </c>
      <c r="BE89" s="15">
        <f t="shared" ref="BE89:BJ89" si="501">SUM(BE86/BE87)</f>
        <v>0.60193886445429468</v>
      </c>
      <c r="BF89" s="15">
        <f t="shared" si="501"/>
        <v>0.59290682911960735</v>
      </c>
      <c r="BG89" s="15">
        <f t="shared" si="501"/>
        <v>0.61740309735706345</v>
      </c>
      <c r="BH89" s="15">
        <f t="shared" si="501"/>
        <v>0.65319034428832545</v>
      </c>
      <c r="BI89" s="15">
        <f t="shared" si="501"/>
        <v>0.71736731209296634</v>
      </c>
      <c r="BJ89" s="24">
        <f t="shared" si="501"/>
        <v>0.66765196021786932</v>
      </c>
      <c r="BK89" s="178">
        <f t="shared" ref="BK89:BP89" si="502">SUM(BK86/BK87)</f>
        <v>0.57915559322338173</v>
      </c>
      <c r="BL89" s="15">
        <f t="shared" si="502"/>
        <v>0.65763009299870745</v>
      </c>
      <c r="BM89" s="15">
        <f t="shared" si="502"/>
        <v>0.67747909418738772</v>
      </c>
      <c r="BN89" s="15">
        <f t="shared" si="502"/>
        <v>0.70769196102146203</v>
      </c>
      <c r="BO89" s="15">
        <f t="shared" si="502"/>
        <v>0.70898167797494493</v>
      </c>
      <c r="BP89" s="15">
        <f t="shared" si="502"/>
        <v>0.69307794494183295</v>
      </c>
      <c r="BQ89" s="15">
        <f t="shared" ref="BQ89:BV89" si="503">SUM(BQ86/BQ87)</f>
        <v>0.69409401576016405</v>
      </c>
      <c r="BR89" s="15">
        <f t="shared" si="503"/>
        <v>0.67390417611437614</v>
      </c>
      <c r="BS89" s="15">
        <f t="shared" si="503"/>
        <v>0.69419137848431356</v>
      </c>
      <c r="BT89" s="15">
        <f t="shared" si="503"/>
        <v>0.7288943295224839</v>
      </c>
      <c r="BU89" s="15">
        <f t="shared" si="503"/>
        <v>0.75035108882966051</v>
      </c>
      <c r="BV89" s="24">
        <f t="shared" si="503"/>
        <v>0.74601446480780287</v>
      </c>
      <c r="BW89" s="178">
        <f t="shared" ref="BW89:CB89" si="504">SUM(BW86/BW87)</f>
        <v>0.72255142106397674</v>
      </c>
      <c r="BX89" s="15">
        <f t="shared" si="504"/>
        <v>0.75269877753261427</v>
      </c>
      <c r="BY89" s="15">
        <f t="shared" si="504"/>
        <v>0.75476260958358976</v>
      </c>
      <c r="BZ89" s="15">
        <f t="shared" si="504"/>
        <v>0.78689781346248866</v>
      </c>
      <c r="CA89" s="15">
        <f t="shared" si="504"/>
        <v>0.77278331326873217</v>
      </c>
      <c r="CB89" s="15">
        <f t="shared" si="504"/>
        <v>0.73973749309580883</v>
      </c>
      <c r="CC89" s="15">
        <f t="shared" ref="CC89:DK89" si="505">SUM(CC86/CC87)</f>
        <v>0.73824699582497455</v>
      </c>
      <c r="CD89" s="15">
        <f t="shared" si="505"/>
        <v>0.74757718291745978</v>
      </c>
      <c r="CE89" s="15">
        <f t="shared" si="505"/>
        <v>0.78147710808853321</v>
      </c>
      <c r="CF89" s="15">
        <f t="shared" si="505"/>
        <v>0.80986070430297874</v>
      </c>
      <c r="CG89" s="15">
        <f t="shared" si="505"/>
        <v>0.83648237101019929</v>
      </c>
      <c r="CH89" s="24">
        <f t="shared" si="505"/>
        <v>0.84972603241501621</v>
      </c>
      <c r="CI89" s="178">
        <f t="shared" si="505"/>
        <v>0.82745325900282252</v>
      </c>
      <c r="CJ89" s="15">
        <f t="shared" si="505"/>
        <v>0.81534752270982758</v>
      </c>
      <c r="CK89" s="15">
        <f t="shared" si="505"/>
        <v>0.81365756967565506</v>
      </c>
      <c r="CL89" s="15">
        <f t="shared" si="505"/>
        <v>0.84633499522511701</v>
      </c>
      <c r="CM89" s="15">
        <f t="shared" si="505"/>
        <v>0.84762270167077725</v>
      </c>
      <c r="CN89" s="15">
        <f t="shared" si="505"/>
        <v>0.84160430900300653</v>
      </c>
      <c r="CO89" s="15">
        <f t="shared" si="505"/>
        <v>0.81513045740466972</v>
      </c>
      <c r="CP89" s="15">
        <f t="shared" si="505"/>
        <v>0.81770793520351104</v>
      </c>
      <c r="CQ89" s="15">
        <f t="shared" si="505"/>
        <v>0.83363114143741945</v>
      </c>
      <c r="CR89" s="15">
        <f t="shared" si="505"/>
        <v>0.84665928586025829</v>
      </c>
      <c r="CS89" s="15">
        <f t="shared" si="505"/>
        <v>0.85703668905986341</v>
      </c>
      <c r="CT89" s="24">
        <f t="shared" si="505"/>
        <v>0.859118442838403</v>
      </c>
      <c r="CU89" s="79">
        <f t="shared" si="505"/>
        <v>0.83415025280739485</v>
      </c>
      <c r="CV89" s="15">
        <f t="shared" si="505"/>
        <v>0.83675221659218757</v>
      </c>
      <c r="CW89" s="15">
        <f t="shared" si="505"/>
        <v>0.85905369373222684</v>
      </c>
      <c r="CX89" s="15">
        <f t="shared" si="505"/>
        <v>0.87731576951203005</v>
      </c>
      <c r="CY89" s="15">
        <f t="shared" si="505"/>
        <v>0.86318957107967453</v>
      </c>
      <c r="CZ89" s="15">
        <f t="shared" si="505"/>
        <v>0.86039704194538502</v>
      </c>
      <c r="DA89" s="15">
        <f t="shared" si="505"/>
        <v>0.84395570435944267</v>
      </c>
      <c r="DB89" s="15">
        <f t="shared" si="505"/>
        <v>0.85493653134268377</v>
      </c>
      <c r="DC89" s="15">
        <f t="shared" si="505"/>
        <v>0.85518607178297201</v>
      </c>
      <c r="DD89" s="15">
        <f t="shared" si="505"/>
        <v>0.86319263959721526</v>
      </c>
      <c r="DE89" s="15">
        <f t="shared" si="505"/>
        <v>0.88506136630904209</v>
      </c>
      <c r="DF89" s="24">
        <f t="shared" si="505"/>
        <v>0.88904743696744881</v>
      </c>
      <c r="DG89" s="15">
        <f t="shared" si="505"/>
        <v>0.87130309634164094</v>
      </c>
      <c r="DH89" s="15">
        <f t="shared" si="505"/>
        <v>0.86099828671603573</v>
      </c>
      <c r="DI89" s="15">
        <f t="shared" si="505"/>
        <v>0.894184544815111</v>
      </c>
      <c r="DJ89" s="15">
        <f t="shared" si="505"/>
        <v>0.88496558764101296</v>
      </c>
      <c r="DK89" s="15">
        <f t="shared" si="505"/>
        <v>0.88594875351299784</v>
      </c>
      <c r="DL89" s="15">
        <f t="shared" ref="DL89:FH89" si="506">SUM(DL86/DL87)</f>
        <v>0.87433829435367894</v>
      </c>
      <c r="DM89" s="15">
        <f t="shared" si="506"/>
        <v>0.86418645858491527</v>
      </c>
      <c r="DN89" s="15">
        <f t="shared" si="506"/>
        <v>0.86868979938553459</v>
      </c>
      <c r="DO89" s="15">
        <f t="shared" si="506"/>
        <v>0.86957649777923585</v>
      </c>
      <c r="DP89" s="15">
        <f t="shared" si="506"/>
        <v>0.88179093116164486</v>
      </c>
      <c r="DQ89" s="15">
        <f t="shared" si="506"/>
        <v>0.89999588271709663</v>
      </c>
      <c r="DR89" s="15">
        <f t="shared" si="506"/>
        <v>0.90092457938224846</v>
      </c>
      <c r="DS89" s="15">
        <f t="shared" si="506"/>
        <v>0.88368831526763902</v>
      </c>
      <c r="DT89" s="15">
        <f t="shared" si="506"/>
        <v>0.89556379693867449</v>
      </c>
      <c r="DU89" s="15">
        <f t="shared" si="506"/>
        <v>0.89655548012689323</v>
      </c>
      <c r="DV89" s="361">
        <f t="shared" si="506"/>
        <v>0.89927353045434788</v>
      </c>
      <c r="DW89" s="361">
        <f t="shared" si="506"/>
        <v>0.90290880390585304</v>
      </c>
      <c r="DX89" s="361">
        <f t="shared" si="506"/>
        <v>0.91848745594127135</v>
      </c>
      <c r="DY89" s="361">
        <f t="shared" si="506"/>
        <v>0.91687573057785976</v>
      </c>
      <c r="DZ89" s="361">
        <f t="shared" si="506"/>
        <v>0.91560964952311752</v>
      </c>
      <c r="EA89" s="361">
        <f t="shared" si="506"/>
        <v>0.9172640232801772</v>
      </c>
      <c r="EB89" s="361">
        <f t="shared" si="506"/>
        <v>0.93450093923027389</v>
      </c>
      <c r="EC89" s="361">
        <f t="shared" si="506"/>
        <v>0.94331546345078565</v>
      </c>
      <c r="ED89" s="361">
        <f t="shared" si="506"/>
        <v>0.94156841363925814</v>
      </c>
      <c r="EE89" s="361">
        <f t="shared" si="506"/>
        <v>0.92252543324079817</v>
      </c>
      <c r="EF89" s="361">
        <f t="shared" si="506"/>
        <v>0.93474791824516257</v>
      </c>
      <c r="EG89" s="361">
        <f t="shared" si="506"/>
        <v>0.93048295354252175</v>
      </c>
      <c r="EH89" s="361">
        <f t="shared" si="506"/>
        <v>0.94852075580050754</v>
      </c>
      <c r="EI89" s="361">
        <f t="shared" si="506"/>
        <v>0.94638835052460957</v>
      </c>
      <c r="EJ89" s="361">
        <f t="shared" si="506"/>
        <v>0.93257655159919417</v>
      </c>
      <c r="EK89" s="361">
        <f t="shared" si="506"/>
        <v>0.92337166628320821</v>
      </c>
      <c r="EL89" s="361">
        <f t="shared" si="506"/>
        <v>0.92325682442897039</v>
      </c>
      <c r="EM89" s="361">
        <f t="shared" si="506"/>
        <v>0.9242895070076933</v>
      </c>
      <c r="EN89" s="361">
        <f t="shared" si="506"/>
        <v>0.94906437652067022</v>
      </c>
      <c r="EO89" s="361">
        <f t="shared" si="506"/>
        <v>0.95581635364050876</v>
      </c>
      <c r="EP89" s="354">
        <f t="shared" si="506"/>
        <v>0.94659697677479571</v>
      </c>
      <c r="EQ89" s="354">
        <f t="shared" si="506"/>
        <v>0.94022926268227358</v>
      </c>
      <c r="ER89" s="354">
        <f t="shared" si="506"/>
        <v>0.94075011234734218</v>
      </c>
      <c r="ES89" s="354">
        <f t="shared" si="506"/>
        <v>0.94810067709545087</v>
      </c>
      <c r="ET89" s="354">
        <f t="shared" si="506"/>
        <v>0.96023031099515122</v>
      </c>
      <c r="EU89" s="354">
        <f t="shared" si="506"/>
        <v>0.95006296305252447</v>
      </c>
      <c r="EV89" s="354">
        <f t="shared" si="506"/>
        <v>0.94900502264111053</v>
      </c>
      <c r="EW89" s="354">
        <f t="shared" si="506"/>
        <v>0.94350376940301905</v>
      </c>
      <c r="EX89" s="354">
        <f t="shared" si="506"/>
        <v>0.94337340287363225</v>
      </c>
      <c r="EY89" s="354">
        <f t="shared" si="506"/>
        <v>0.94514603402314212</v>
      </c>
      <c r="EZ89" s="354">
        <f t="shared" si="506"/>
        <v>0.95646967970454855</v>
      </c>
      <c r="FA89" s="354">
        <f t="shared" si="506"/>
        <v>0.95634472647254543</v>
      </c>
      <c r="FB89" s="354">
        <f t="shared" si="506"/>
        <v>0.95879802628149124</v>
      </c>
      <c r="FC89" s="354">
        <f t="shared" si="506"/>
        <v>0.9468206519222383</v>
      </c>
      <c r="FD89" s="354">
        <f t="shared" si="506"/>
        <v>0.95027603108072789</v>
      </c>
      <c r="FE89" s="354">
        <f t="shared" si="506"/>
        <v>0.94898005134824748</v>
      </c>
      <c r="FF89" s="354">
        <f t="shared" si="506"/>
        <v>0.96034985894485847</v>
      </c>
      <c r="FG89" s="354">
        <f t="shared" si="506"/>
        <v>0.96136962699468131</v>
      </c>
      <c r="FH89" s="354">
        <f t="shared" si="506"/>
        <v>0.95347634242444568</v>
      </c>
      <c r="FI89" s="354">
        <f t="shared" ref="FI89:FK89" si="507">SUM(FI86/FI87)</f>
        <v>0.93543047502026333</v>
      </c>
      <c r="FJ89" s="354">
        <f t="shared" si="507"/>
        <v>0.9333064349670761</v>
      </c>
      <c r="FK89" s="354">
        <f t="shared" si="507"/>
        <v>0.93877949860392451</v>
      </c>
    </row>
    <row r="90" spans="1:167" x14ac:dyDescent="0.25">
      <c r="C90" s="38"/>
      <c r="O90" s="38"/>
    </row>
    <row r="91" spans="1:167" x14ac:dyDescent="0.25">
      <c r="C91" s="38"/>
      <c r="O91" s="38"/>
    </row>
    <row r="99" spans="115:115" x14ac:dyDescent="0.25">
      <c r="DK99" s="302" t="s">
        <v>93</v>
      </c>
    </row>
  </sheetData>
  <sheetProtection algorithmName="SHA-512" hashValue="mGD7jP6BkAfSZXP1UKr5dwa2mhvCqSmRYF+ZnsTpYZgiLXrmB5NyBZAkZk3AJ+E83te2lc4+vc+BZNKrkiEVsw==" saltValue="xmJHt5lVk3m0TQsHwkgmFw==" spinCount="100000" sheet="1" objects="1" scenarios="1"/>
  <mergeCells count="84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</mergeCells>
  <phoneticPr fontId="7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N108"/>
  <sheetViews>
    <sheetView tabSelected="1" zoomScaleNormal="100" workbookViewId="0">
      <pane xSplit="2" ySplit="5" topLeftCell="FC6" activePane="bottomRight" state="frozen"/>
      <selection activeCell="EB37" sqref="EB37"/>
      <selection pane="topRight" activeCell="EB37" sqref="EB37"/>
      <selection pane="bottomLeft" activeCell="EB37" sqref="EB37"/>
      <selection pane="bottomRight" activeCell="FN24" sqref="FN24"/>
    </sheetView>
  </sheetViews>
  <sheetFormatPr defaultColWidth="9.109375" defaultRowHeight="13.2" x14ac:dyDescent="0.25"/>
  <cols>
    <col min="1" max="1" width="8" style="2" customWidth="1"/>
    <col min="2" max="2" width="24.88671875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4" width="11.33203125" style="2" customWidth="1"/>
    <col min="125" max="125" width="11.2187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21875" style="2" customWidth="1"/>
    <col min="131" max="131" width="11.6640625" style="2" customWidth="1"/>
    <col min="132" max="132" width="11.77734375" style="2" customWidth="1"/>
    <col min="133" max="133" width="11.88671875" style="2" customWidth="1"/>
    <col min="134" max="134" width="12.109375" style="2" customWidth="1"/>
    <col min="135" max="135" width="11.77734375" style="2" customWidth="1"/>
    <col min="136" max="136" width="11.88671875" style="2" customWidth="1"/>
    <col min="137" max="137" width="11.44140625" style="2" customWidth="1"/>
    <col min="138" max="138" width="11.21875" style="2" customWidth="1"/>
    <col min="139" max="139" width="11.77734375" style="2" customWidth="1"/>
    <col min="140" max="140" width="13" style="2" customWidth="1"/>
    <col min="141" max="141" width="11.88671875" style="2" customWidth="1"/>
    <col min="142" max="142" width="11.2187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7773437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7773437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384" width="9.109375" style="2"/>
  </cols>
  <sheetData>
    <row r="1" spans="2:170" x14ac:dyDescent="0.25">
      <c r="R1" s="2"/>
      <c r="S1" s="2"/>
      <c r="T1" s="2"/>
    </row>
    <row r="2" spans="2:170" x14ac:dyDescent="0.25">
      <c r="C2" s="558" t="s">
        <v>77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 t="s">
        <v>77</v>
      </c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 t="s">
        <v>77</v>
      </c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 t="s">
        <v>77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 t="s">
        <v>77</v>
      </c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 t="s">
        <v>77</v>
      </c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 t="s">
        <v>77</v>
      </c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 t="s">
        <v>77</v>
      </c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 t="s">
        <v>77</v>
      </c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 t="s">
        <v>77</v>
      </c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 t="s">
        <v>77</v>
      </c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 t="s">
        <v>77</v>
      </c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 t="s">
        <v>77</v>
      </c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 t="s">
        <v>77</v>
      </c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</row>
    <row r="3" spans="2:170" ht="13.8" thickBot="1" x14ac:dyDescent="0.3">
      <c r="B3" s="2"/>
      <c r="C3" s="566" t="s">
        <v>20</v>
      </c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 t="s">
        <v>20</v>
      </c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 t="s">
        <v>20</v>
      </c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 t="s">
        <v>20</v>
      </c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 t="s">
        <v>20</v>
      </c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 t="s">
        <v>20</v>
      </c>
      <c r="BL3" s="566"/>
      <c r="BM3" s="566"/>
      <c r="BN3" s="566"/>
      <c r="BO3" s="566"/>
      <c r="BP3" s="566"/>
      <c r="BQ3" s="566"/>
      <c r="BR3" s="566"/>
      <c r="BS3" s="566"/>
      <c r="BT3" s="566"/>
      <c r="BU3" s="566"/>
      <c r="BV3" s="566"/>
      <c r="BW3" s="566" t="s">
        <v>20</v>
      </c>
      <c r="BX3" s="566"/>
      <c r="BY3" s="566"/>
      <c r="BZ3" s="566"/>
      <c r="CA3" s="566"/>
      <c r="CB3" s="566"/>
      <c r="CC3" s="566"/>
      <c r="CD3" s="566"/>
      <c r="CE3" s="566"/>
      <c r="CF3" s="566"/>
      <c r="CG3" s="566"/>
      <c r="CH3" s="566"/>
      <c r="CI3" s="557" t="s">
        <v>20</v>
      </c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 t="s">
        <v>20</v>
      </c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 t="s">
        <v>47</v>
      </c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 t="s">
        <v>47</v>
      </c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 t="s">
        <v>47</v>
      </c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 t="s">
        <v>47</v>
      </c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 t="s">
        <v>47</v>
      </c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</row>
    <row r="4" spans="2:170" ht="13.8" thickBot="1" x14ac:dyDescent="0.3">
      <c r="B4" s="2"/>
      <c r="C4" s="561">
        <v>2002</v>
      </c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3"/>
      <c r="O4" s="561">
        <v>2003</v>
      </c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3"/>
      <c r="AA4" s="561">
        <v>2004</v>
      </c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3"/>
      <c r="AM4" s="561">
        <v>2005</v>
      </c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3"/>
      <c r="AY4" s="561">
        <v>2006</v>
      </c>
      <c r="AZ4" s="562"/>
      <c r="BA4" s="562"/>
      <c r="BB4" s="562"/>
      <c r="BC4" s="562"/>
      <c r="BD4" s="562"/>
      <c r="BE4" s="562"/>
      <c r="BF4" s="562"/>
      <c r="BG4" s="562"/>
      <c r="BH4" s="562"/>
      <c r="BI4" s="562"/>
      <c r="BJ4" s="563"/>
      <c r="BK4" s="561">
        <v>2007</v>
      </c>
      <c r="BL4" s="562"/>
      <c r="BM4" s="562"/>
      <c r="BN4" s="562"/>
      <c r="BO4" s="562"/>
      <c r="BP4" s="562"/>
      <c r="BQ4" s="562"/>
      <c r="BR4" s="562"/>
      <c r="BS4" s="562"/>
      <c r="BT4" s="562"/>
      <c r="BU4" s="562"/>
      <c r="BV4" s="563"/>
      <c r="BW4" s="561">
        <v>2008</v>
      </c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3"/>
      <c r="CI4" s="554">
        <v>2009</v>
      </c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6"/>
      <c r="CU4" s="559">
        <v>2010</v>
      </c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72"/>
      <c r="DG4" s="561">
        <v>2011</v>
      </c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3"/>
      <c r="DS4" s="561">
        <v>2012</v>
      </c>
      <c r="DT4" s="562"/>
      <c r="DU4" s="562"/>
      <c r="DV4" s="562"/>
      <c r="DW4" s="562"/>
      <c r="DX4" s="562"/>
      <c r="DY4" s="562"/>
      <c r="DZ4" s="562"/>
      <c r="EA4" s="562"/>
      <c r="EB4" s="562"/>
      <c r="EC4" s="562"/>
      <c r="ED4" s="563"/>
      <c r="EE4" s="554">
        <v>2013</v>
      </c>
      <c r="EF4" s="555"/>
      <c r="EG4" s="555"/>
      <c r="EH4" s="555"/>
      <c r="EI4" s="555"/>
      <c r="EJ4" s="555"/>
      <c r="EK4" s="555"/>
      <c r="EL4" s="555"/>
      <c r="EM4" s="555"/>
      <c r="EN4" s="555"/>
      <c r="EO4" s="555"/>
      <c r="EP4" s="556"/>
      <c r="EQ4" s="554">
        <v>2014</v>
      </c>
      <c r="ER4" s="555"/>
      <c r="ES4" s="555"/>
      <c r="ET4" s="555"/>
      <c r="EU4" s="555"/>
      <c r="EV4" s="555"/>
      <c r="EW4" s="555"/>
      <c r="EX4" s="555"/>
      <c r="EY4" s="555"/>
      <c r="EZ4" s="555"/>
      <c r="FA4" s="555"/>
      <c r="FB4" s="556"/>
      <c r="FC4" s="554">
        <v>2015</v>
      </c>
      <c r="FD4" s="555"/>
      <c r="FE4" s="555"/>
      <c r="FF4" s="555"/>
      <c r="FG4" s="555"/>
      <c r="FH4" s="555"/>
      <c r="FI4" s="555"/>
      <c r="FJ4" s="555"/>
      <c r="FK4" s="555"/>
      <c r="FL4" s="555"/>
      <c r="FM4" s="555"/>
      <c r="FN4" s="556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</row>
    <row r="6" spans="2:170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</row>
    <row r="9" spans="2:170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</row>
    <row r="10" spans="2:170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K10" si="13">SUM(FI8:FI9)</f>
        <v>6042569</v>
      </c>
      <c r="FJ10" s="94">
        <f t="shared" si="13"/>
        <v>6049996</v>
      </c>
      <c r="FK10" s="94">
        <f t="shared" si="13"/>
        <v>6045653</v>
      </c>
    </row>
    <row r="11" spans="2:170" x14ac:dyDescent="0.25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K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</row>
    <row r="12" spans="2:170" ht="13.8" thickBot="1" x14ac:dyDescent="0.3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K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</row>
    <row r="13" spans="2:170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70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70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70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</row>
    <row r="17" spans="1:167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</row>
    <row r="18" spans="1:167" ht="13.8" thickTop="1" x14ac:dyDescent="0.25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K18" si="52">SUM(FI16:FI17)</f>
        <v>900515</v>
      </c>
      <c r="FJ18" s="95">
        <f t="shared" si="52"/>
        <v>901382</v>
      </c>
      <c r="FK18" s="95">
        <f t="shared" si="52"/>
        <v>901342</v>
      </c>
    </row>
    <row r="19" spans="1:167" x14ac:dyDescent="0.25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K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</row>
    <row r="20" spans="1:167" ht="13.8" thickBot="1" x14ac:dyDescent="0.3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K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</row>
    <row r="21" spans="1:167" ht="13.8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67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67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67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</row>
    <row r="25" spans="1:167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</row>
    <row r="26" spans="1:167" ht="13.8" thickTop="1" x14ac:dyDescent="0.25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K26" si="89">SUM(FI24:FI25)</f>
        <v>9650</v>
      </c>
      <c r="FJ26" s="94">
        <f t="shared" si="89"/>
        <v>9667</v>
      </c>
      <c r="FK26" s="94">
        <f t="shared" si="89"/>
        <v>9688</v>
      </c>
    </row>
    <row r="27" spans="1:167" x14ac:dyDescent="0.25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K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</row>
    <row r="28" spans="1:167" ht="13.8" thickBot="1" x14ac:dyDescent="0.3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K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</row>
    <row r="29" spans="1:167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67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67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</row>
    <row r="32" spans="1:167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</row>
    <row r="33" spans="1:170" ht="13.8" thickTop="1" x14ac:dyDescent="0.25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K33" si="127">SUM(FI31:FI32)</f>
        <v>137852</v>
      </c>
      <c r="FJ33" s="94">
        <f t="shared" si="127"/>
        <v>137464</v>
      </c>
      <c r="FK33" s="94">
        <f t="shared" si="127"/>
        <v>137178</v>
      </c>
    </row>
    <row r="34" spans="1:170" x14ac:dyDescent="0.25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K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</row>
    <row r="35" spans="1:170" ht="13.8" thickBot="1" x14ac:dyDescent="0.3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K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</row>
    <row r="36" spans="1:170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70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70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</row>
    <row r="39" spans="1:170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</row>
    <row r="40" spans="1:170" ht="13.8" thickTop="1" x14ac:dyDescent="0.25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</row>
    <row r="41" spans="1:170" x14ac:dyDescent="0.25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K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</row>
    <row r="42" spans="1:170" ht="13.8" thickBot="1" x14ac:dyDescent="0.3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K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</row>
    <row r="43" spans="1:170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70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70" x14ac:dyDescent="0.25">
      <c r="B45" s="2"/>
      <c r="C45" s="558" t="s">
        <v>79</v>
      </c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 t="s">
        <v>79</v>
      </c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 t="s">
        <v>79</v>
      </c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 t="s">
        <v>79</v>
      </c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 t="s">
        <v>79</v>
      </c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 t="s">
        <v>79</v>
      </c>
      <c r="BL45" s="558"/>
      <c r="BM45" s="558"/>
      <c r="BN45" s="558"/>
      <c r="BO45" s="558"/>
      <c r="BP45" s="558"/>
      <c r="BQ45" s="558"/>
      <c r="BR45" s="558"/>
      <c r="BS45" s="558"/>
      <c r="BT45" s="558"/>
      <c r="BU45" s="558"/>
      <c r="BV45" s="558"/>
      <c r="BW45" s="558" t="s">
        <v>79</v>
      </c>
      <c r="BX45" s="558"/>
      <c r="BY45" s="558"/>
      <c r="BZ45" s="558"/>
      <c r="CA45" s="558"/>
      <c r="CB45" s="558"/>
      <c r="CC45" s="558"/>
      <c r="CD45" s="558"/>
      <c r="CE45" s="558"/>
      <c r="CF45" s="558"/>
      <c r="CG45" s="558"/>
      <c r="CH45" s="558"/>
      <c r="CI45" s="557" t="s">
        <v>79</v>
      </c>
      <c r="CJ45" s="557"/>
      <c r="CK45" s="557"/>
      <c r="CL45" s="557"/>
      <c r="CM45" s="557"/>
      <c r="CN45" s="557"/>
      <c r="CO45" s="557"/>
      <c r="CP45" s="557"/>
      <c r="CQ45" s="557"/>
      <c r="CR45" s="557"/>
      <c r="CS45" s="557"/>
      <c r="CT45" s="557"/>
      <c r="CU45" s="557" t="s">
        <v>79</v>
      </c>
      <c r="CV45" s="557"/>
      <c r="CW45" s="557"/>
      <c r="CX45" s="557"/>
      <c r="CY45" s="557"/>
      <c r="CZ45" s="557"/>
      <c r="DA45" s="557"/>
      <c r="DB45" s="557"/>
      <c r="DC45" s="557"/>
      <c r="DD45" s="557"/>
      <c r="DE45" s="557"/>
      <c r="DF45" s="557"/>
      <c r="DG45" s="557" t="s">
        <v>79</v>
      </c>
      <c r="DH45" s="557"/>
      <c r="DI45" s="557"/>
      <c r="DJ45" s="557"/>
      <c r="DK45" s="557"/>
      <c r="DL45" s="557"/>
      <c r="DM45" s="557"/>
      <c r="DN45" s="557"/>
      <c r="DO45" s="557"/>
      <c r="DP45" s="557"/>
      <c r="DQ45" s="557"/>
      <c r="DR45" s="557"/>
      <c r="DS45" s="557" t="s">
        <v>79</v>
      </c>
      <c r="DT45" s="557"/>
      <c r="DU45" s="557"/>
      <c r="DV45" s="557"/>
      <c r="DW45" s="557"/>
      <c r="DX45" s="557"/>
      <c r="DY45" s="557"/>
      <c r="DZ45" s="557"/>
      <c r="EA45" s="557"/>
      <c r="EB45" s="557"/>
      <c r="EC45" s="557"/>
      <c r="ED45" s="557"/>
      <c r="EE45" s="557" t="s">
        <v>79</v>
      </c>
      <c r="EF45" s="557"/>
      <c r="EG45" s="557"/>
      <c r="EH45" s="557"/>
      <c r="EI45" s="557"/>
      <c r="EJ45" s="557"/>
      <c r="EK45" s="557"/>
      <c r="EL45" s="557"/>
      <c r="EM45" s="557"/>
      <c r="EN45" s="557"/>
      <c r="EO45" s="557"/>
      <c r="EP45" s="557"/>
      <c r="EQ45" s="557" t="s">
        <v>79</v>
      </c>
      <c r="ER45" s="557"/>
      <c r="ES45" s="557"/>
      <c r="ET45" s="557"/>
      <c r="EU45" s="557"/>
      <c r="EV45" s="557"/>
      <c r="EW45" s="557"/>
      <c r="EX45" s="557"/>
      <c r="EY45" s="557"/>
      <c r="EZ45" s="557"/>
      <c r="FA45" s="557"/>
      <c r="FB45" s="557"/>
      <c r="FC45" s="557" t="s">
        <v>79</v>
      </c>
      <c r="FD45" s="557"/>
      <c r="FE45" s="557"/>
      <c r="FF45" s="557"/>
      <c r="FG45" s="557"/>
      <c r="FH45" s="557"/>
      <c r="FI45" s="557"/>
      <c r="FJ45" s="557"/>
      <c r="FK45" s="557"/>
      <c r="FL45" s="557"/>
      <c r="FM45" s="557"/>
      <c r="FN45" s="557"/>
    </row>
    <row r="46" spans="1:170" ht="13.8" thickBot="1" x14ac:dyDescent="0.3">
      <c r="B46" s="2"/>
      <c r="C46" s="566" t="s">
        <v>20</v>
      </c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 t="s">
        <v>20</v>
      </c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 t="s">
        <v>20</v>
      </c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 t="s">
        <v>20</v>
      </c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 t="s">
        <v>20</v>
      </c>
      <c r="AZ46" s="566"/>
      <c r="BA46" s="566"/>
      <c r="BB46" s="566"/>
      <c r="BC46" s="566"/>
      <c r="BD46" s="566"/>
      <c r="BE46" s="566"/>
      <c r="BF46" s="566"/>
      <c r="BG46" s="566"/>
      <c r="BH46" s="566"/>
      <c r="BI46" s="566"/>
      <c r="BJ46" s="566"/>
      <c r="BK46" s="566" t="s">
        <v>20</v>
      </c>
      <c r="BL46" s="566"/>
      <c r="BM46" s="566"/>
      <c r="BN46" s="566"/>
      <c r="BO46" s="566"/>
      <c r="BP46" s="566"/>
      <c r="BQ46" s="566"/>
      <c r="BR46" s="566"/>
      <c r="BS46" s="566"/>
      <c r="BT46" s="566"/>
      <c r="BU46" s="566"/>
      <c r="BV46" s="566"/>
      <c r="BW46" s="566" t="s">
        <v>20</v>
      </c>
      <c r="BX46" s="566"/>
      <c r="BY46" s="566"/>
      <c r="BZ46" s="566"/>
      <c r="CA46" s="566"/>
      <c r="CB46" s="566"/>
      <c r="CC46" s="566"/>
      <c r="CD46" s="566"/>
      <c r="CE46" s="566"/>
      <c r="CF46" s="566"/>
      <c r="CG46" s="566"/>
      <c r="CH46" s="566"/>
      <c r="CI46" s="557" t="s">
        <v>47</v>
      </c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57" t="s">
        <v>20</v>
      </c>
      <c r="CV46" s="557"/>
      <c r="CW46" s="557"/>
      <c r="CX46" s="557"/>
      <c r="CY46" s="557"/>
      <c r="CZ46" s="557"/>
      <c r="DA46" s="557"/>
      <c r="DB46" s="557"/>
      <c r="DC46" s="557"/>
      <c r="DD46" s="557"/>
      <c r="DE46" s="557"/>
      <c r="DF46" s="557"/>
      <c r="DG46" s="557" t="s">
        <v>20</v>
      </c>
      <c r="DH46" s="557"/>
      <c r="DI46" s="557"/>
      <c r="DJ46" s="557"/>
      <c r="DK46" s="557"/>
      <c r="DL46" s="557"/>
      <c r="DM46" s="557"/>
      <c r="DN46" s="557"/>
      <c r="DO46" s="557"/>
      <c r="DP46" s="557"/>
      <c r="DQ46" s="557"/>
      <c r="DR46" s="557"/>
      <c r="DS46" s="557" t="s">
        <v>20</v>
      </c>
      <c r="DT46" s="557"/>
      <c r="DU46" s="557"/>
      <c r="DV46" s="557"/>
      <c r="DW46" s="557"/>
      <c r="DX46" s="557"/>
      <c r="DY46" s="557"/>
      <c r="DZ46" s="557"/>
      <c r="EA46" s="557"/>
      <c r="EB46" s="557"/>
      <c r="EC46" s="557"/>
      <c r="ED46" s="557"/>
      <c r="EE46" s="557" t="s">
        <v>20</v>
      </c>
      <c r="EF46" s="557"/>
      <c r="EG46" s="557"/>
      <c r="EH46" s="557"/>
      <c r="EI46" s="557"/>
      <c r="EJ46" s="557"/>
      <c r="EK46" s="557"/>
      <c r="EL46" s="557"/>
      <c r="EM46" s="557"/>
      <c r="EN46" s="557"/>
      <c r="EO46" s="557"/>
      <c r="EP46" s="557"/>
      <c r="EQ46" s="557" t="s">
        <v>20</v>
      </c>
      <c r="ER46" s="557"/>
      <c r="ES46" s="557"/>
      <c r="ET46" s="557"/>
      <c r="EU46" s="557"/>
      <c r="EV46" s="557"/>
      <c r="EW46" s="557"/>
      <c r="EX46" s="557"/>
      <c r="EY46" s="557"/>
      <c r="EZ46" s="557"/>
      <c r="FA46" s="557"/>
      <c r="FB46" s="557"/>
      <c r="FC46" s="557" t="s">
        <v>20</v>
      </c>
      <c r="FD46" s="557"/>
      <c r="FE46" s="557"/>
      <c r="FF46" s="557"/>
      <c r="FG46" s="557"/>
      <c r="FH46" s="557"/>
      <c r="FI46" s="557"/>
      <c r="FJ46" s="557"/>
      <c r="FK46" s="557"/>
      <c r="FL46" s="557"/>
      <c r="FM46" s="557"/>
      <c r="FN46" s="557"/>
    </row>
    <row r="47" spans="1:170" ht="13.8" thickBot="1" x14ac:dyDescent="0.3">
      <c r="B47" s="2"/>
      <c r="C47" s="561">
        <v>2002</v>
      </c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3"/>
      <c r="O47" s="561">
        <v>2003</v>
      </c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3"/>
      <c r="AA47" s="561">
        <v>2004</v>
      </c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3"/>
      <c r="AM47" s="561">
        <v>2005</v>
      </c>
      <c r="AN47" s="562"/>
      <c r="AO47" s="562"/>
      <c r="AP47" s="562"/>
      <c r="AQ47" s="562"/>
      <c r="AR47" s="562"/>
      <c r="AS47" s="562"/>
      <c r="AT47" s="562"/>
      <c r="AU47" s="562"/>
      <c r="AV47" s="562"/>
      <c r="AW47" s="562"/>
      <c r="AX47" s="563"/>
      <c r="AY47" s="561">
        <v>2006</v>
      </c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3"/>
      <c r="BK47" s="561">
        <v>2007</v>
      </c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3"/>
      <c r="BW47" s="561">
        <v>2008</v>
      </c>
      <c r="BX47" s="562"/>
      <c r="BY47" s="562"/>
      <c r="BZ47" s="562"/>
      <c r="CA47" s="562"/>
      <c r="CB47" s="562"/>
      <c r="CC47" s="562"/>
      <c r="CD47" s="562"/>
      <c r="CE47" s="562"/>
      <c r="CF47" s="562"/>
      <c r="CG47" s="562"/>
      <c r="CH47" s="563"/>
      <c r="CI47" s="554">
        <v>2009</v>
      </c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6"/>
      <c r="CU47" s="559">
        <v>2010</v>
      </c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72"/>
      <c r="DG47" s="559">
        <v>2011</v>
      </c>
      <c r="DH47" s="560"/>
      <c r="DI47" s="560"/>
      <c r="DJ47" s="560"/>
      <c r="DK47" s="560"/>
      <c r="DL47" s="560"/>
      <c r="DM47" s="560"/>
      <c r="DN47" s="560"/>
      <c r="DO47" s="560"/>
      <c r="DP47" s="560"/>
      <c r="DQ47" s="560"/>
      <c r="DR47" s="572"/>
      <c r="DS47" s="559">
        <v>2012</v>
      </c>
      <c r="DT47" s="560"/>
      <c r="DU47" s="560"/>
      <c r="DV47" s="560"/>
      <c r="DW47" s="560"/>
      <c r="DX47" s="560"/>
      <c r="DY47" s="560"/>
      <c r="DZ47" s="560"/>
      <c r="EA47" s="560"/>
      <c r="EB47" s="560"/>
      <c r="EC47" s="560"/>
      <c r="ED47" s="572"/>
      <c r="EE47" s="559">
        <v>2013</v>
      </c>
      <c r="EF47" s="560"/>
      <c r="EG47" s="560"/>
      <c r="EH47" s="560"/>
      <c r="EI47" s="560"/>
      <c r="EJ47" s="560"/>
      <c r="EK47" s="560"/>
      <c r="EL47" s="560"/>
      <c r="EM47" s="560"/>
      <c r="EN47" s="560"/>
      <c r="EO47" s="560"/>
      <c r="EP47" s="572"/>
      <c r="EQ47" s="559">
        <v>2014</v>
      </c>
      <c r="ER47" s="560"/>
      <c r="ES47" s="560"/>
      <c r="ET47" s="560"/>
      <c r="EU47" s="560"/>
      <c r="EV47" s="560"/>
      <c r="EW47" s="560"/>
      <c r="EX47" s="560"/>
      <c r="EY47" s="560"/>
      <c r="EZ47" s="560"/>
      <c r="FA47" s="560"/>
      <c r="FB47" s="572"/>
      <c r="FC47" s="559">
        <v>2015</v>
      </c>
      <c r="FD47" s="560"/>
      <c r="FE47" s="560"/>
      <c r="FF47" s="560"/>
      <c r="FG47" s="560"/>
      <c r="FH47" s="560"/>
      <c r="FI47" s="560"/>
      <c r="FJ47" s="560"/>
      <c r="FK47" s="560"/>
      <c r="FL47" s="560"/>
      <c r="FM47" s="560"/>
      <c r="FN47" s="572"/>
    </row>
    <row r="48" spans="1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</row>
    <row r="49" spans="2:167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67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67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</row>
    <row r="52" spans="2:167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North'!FK52)</f>
        <v>6411448.6600000001</v>
      </c>
    </row>
    <row r="53" spans="2:167" ht="13.8" thickTop="1" x14ac:dyDescent="0.25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K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</row>
    <row r="54" spans="2:167" x14ac:dyDescent="0.25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K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</row>
    <row r="55" spans="2:167" ht="13.8" thickBot="1" x14ac:dyDescent="0.3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K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</row>
    <row r="56" spans="2:167" ht="10.8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67" x14ac:dyDescent="0.25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K57" si="238">SUM(1000*(FI53))/FI10</f>
        <v>1529.7376198765794</v>
      </c>
      <c r="FJ57" s="32">
        <f t="shared" si="238"/>
        <v>1762.2204494019497</v>
      </c>
      <c r="FK57" s="32">
        <f t="shared" si="238"/>
        <v>1611.7816222664451</v>
      </c>
    </row>
    <row r="58" spans="2:167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67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67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67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1422449.07</v>
      </c>
    </row>
    <row r="62" spans="2:167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</row>
    <row r="63" spans="2:167" s="68" customFormat="1" ht="13.8" thickTop="1" x14ac:dyDescent="0.25">
      <c r="B63" s="87" t="s">
        <v>9</v>
      </c>
      <c r="C63" s="87">
        <f t="shared" ref="C63:Q63" si="239">SUM(C61:C62)</f>
        <v>3988520.8679999998</v>
      </c>
      <c r="D63" s="94">
        <f t="shared" si="239"/>
        <v>4313835.8020000001</v>
      </c>
      <c r="E63" s="94">
        <f t="shared" si="239"/>
        <v>5618943.0319999997</v>
      </c>
      <c r="F63" s="94">
        <f t="shared" si="239"/>
        <v>5778318.4400000004</v>
      </c>
      <c r="G63" s="94">
        <f t="shared" si="239"/>
        <v>6267795.7970000003</v>
      </c>
      <c r="H63" s="94">
        <f t="shared" si="239"/>
        <v>7423427.9069999997</v>
      </c>
      <c r="I63" s="94">
        <f t="shared" si="239"/>
        <v>8217049.8539999984</v>
      </c>
      <c r="J63" s="94">
        <f t="shared" si="239"/>
        <v>7128636.3260000004</v>
      </c>
      <c r="K63" s="94">
        <f t="shared" si="239"/>
        <v>8969637.3059999999</v>
      </c>
      <c r="L63" s="94">
        <f t="shared" si="239"/>
        <v>7378976.4569999995</v>
      </c>
      <c r="M63" s="94">
        <f t="shared" si="239"/>
        <v>5725186.1399999997</v>
      </c>
      <c r="N63" s="95">
        <f t="shared" si="239"/>
        <v>6027415.4130000006</v>
      </c>
      <c r="O63" s="145">
        <f t="shared" si="239"/>
        <v>6026828</v>
      </c>
      <c r="P63" s="94">
        <f t="shared" si="239"/>
        <v>6077950</v>
      </c>
      <c r="Q63" s="94">
        <f t="shared" si="239"/>
        <v>5656079</v>
      </c>
      <c r="R63" s="94">
        <f t="shared" ref="R63:W63" si="240">SUM(R61:R62)</f>
        <v>5761945.2480000006</v>
      </c>
      <c r="S63" s="94">
        <f t="shared" si="240"/>
        <v>6479198.432000001</v>
      </c>
      <c r="T63" s="94">
        <f t="shared" si="240"/>
        <v>7256668.5259999996</v>
      </c>
      <c r="U63" s="94">
        <f t="shared" si="240"/>
        <v>7535991.1199999992</v>
      </c>
      <c r="V63" s="94">
        <f t="shared" si="240"/>
        <v>7917981.8559999987</v>
      </c>
      <c r="W63" s="94">
        <f t="shared" si="240"/>
        <v>7749239.9680000003</v>
      </c>
      <c r="X63" s="94">
        <f t="shared" ref="X63:AC63" si="241">SUM(X61:X62)</f>
        <v>7012613.7000000011</v>
      </c>
      <c r="Y63" s="94">
        <f t="shared" si="241"/>
        <v>6216164.7599999998</v>
      </c>
      <c r="Z63" s="159">
        <f t="shared" si="241"/>
        <v>6031955.9700000007</v>
      </c>
      <c r="AA63" s="145">
        <f t="shared" si="241"/>
        <v>6015017.54</v>
      </c>
      <c r="AB63" s="94">
        <f t="shared" si="241"/>
        <v>5963687.8700000001</v>
      </c>
      <c r="AC63" s="94">
        <f t="shared" si="241"/>
        <v>5896626.0299999993</v>
      </c>
      <c r="AD63" s="125">
        <f t="shared" ref="AD63:AI63" si="242">SUM(AD61:AD62)</f>
        <v>6152429.3900000006</v>
      </c>
      <c r="AE63" s="125">
        <f t="shared" si="242"/>
        <v>6337229.0700000003</v>
      </c>
      <c r="AF63" s="125">
        <f t="shared" si="242"/>
        <v>7242999.7300000004</v>
      </c>
      <c r="AG63" s="125">
        <f t="shared" si="242"/>
        <v>7551385.0700000003</v>
      </c>
      <c r="AH63" s="125">
        <f t="shared" si="242"/>
        <v>7739293.1600000001</v>
      </c>
      <c r="AI63" s="125">
        <f t="shared" si="242"/>
        <v>7738543.7000000002</v>
      </c>
      <c r="AJ63" s="125">
        <f t="shared" ref="AJ63:AO63" si="243">SUM(AJ61:AJ62)</f>
        <v>7188009.4910000004</v>
      </c>
      <c r="AK63" s="125">
        <f t="shared" si="243"/>
        <v>6469944.6610000003</v>
      </c>
      <c r="AL63" s="155">
        <f t="shared" si="243"/>
        <v>6094221.5039999997</v>
      </c>
      <c r="AM63" s="125">
        <f t="shared" si="243"/>
        <v>6349244.0899999999</v>
      </c>
      <c r="AN63" s="125">
        <f t="shared" si="243"/>
        <v>5856420.8300000001</v>
      </c>
      <c r="AO63" s="125">
        <f t="shared" si="243"/>
        <v>5951683.1100000003</v>
      </c>
      <c r="AP63" s="125">
        <f t="shared" ref="AP63:AU63" si="244">SUM(AP61:AP62)</f>
        <v>6099080.7999999989</v>
      </c>
      <c r="AQ63" s="125">
        <f t="shared" si="244"/>
        <v>6352769.75</v>
      </c>
      <c r="AR63" s="125">
        <f t="shared" si="244"/>
        <v>7485422.3499999996</v>
      </c>
      <c r="AS63" s="125">
        <f t="shared" si="244"/>
        <v>8086325.5500000007</v>
      </c>
      <c r="AT63" s="125">
        <f t="shared" si="244"/>
        <v>8076343.1100000003</v>
      </c>
      <c r="AU63" s="125">
        <f t="shared" si="244"/>
        <v>8525487.8000000007</v>
      </c>
      <c r="AV63" s="125">
        <f t="shared" ref="AV63:BJ63" si="245">SUM(AV61:AV62)</f>
        <v>7655217.8999999985</v>
      </c>
      <c r="AW63" s="125">
        <f t="shared" si="245"/>
        <v>6535528.9800000004</v>
      </c>
      <c r="AX63" s="126">
        <f t="shared" si="245"/>
        <v>6329753.8500000006</v>
      </c>
      <c r="AY63" s="125">
        <f t="shared" si="245"/>
        <v>6289871.4700000007</v>
      </c>
      <c r="AZ63" s="125">
        <f t="shared" si="245"/>
        <v>5889545.7999999998</v>
      </c>
      <c r="BA63" s="125">
        <f t="shared" si="245"/>
        <v>6211582.7400000002</v>
      </c>
      <c r="BB63" s="125">
        <f t="shared" si="245"/>
        <v>6512156.7899999991</v>
      </c>
      <c r="BC63" s="125">
        <f t="shared" si="245"/>
        <v>6943686.21</v>
      </c>
      <c r="BD63" s="125">
        <f t="shared" si="245"/>
        <v>7812744.9199999999</v>
      </c>
      <c r="BE63" s="125">
        <f t="shared" si="245"/>
        <v>7970341.1799999997</v>
      </c>
      <c r="BF63" s="125">
        <f t="shared" si="245"/>
        <v>8432851.5500000007</v>
      </c>
      <c r="BG63" s="125">
        <f t="shared" si="245"/>
        <v>8495292.9100000001</v>
      </c>
      <c r="BH63" s="125">
        <f t="shared" si="245"/>
        <v>7593020.7800000003</v>
      </c>
      <c r="BI63" s="125">
        <f t="shared" si="245"/>
        <v>6665440.9900000002</v>
      </c>
      <c r="BJ63" s="126">
        <f t="shared" si="245"/>
        <v>6467307.1200000001</v>
      </c>
      <c r="BK63" s="125">
        <f t="shared" ref="BK63:BP63" si="246">SUM(BK61:BK62)</f>
        <v>6465897.2000000011</v>
      </c>
      <c r="BL63" s="125">
        <f t="shared" si="246"/>
        <v>6381313.21</v>
      </c>
      <c r="BM63" s="125">
        <f t="shared" si="246"/>
        <v>6248535.8600000003</v>
      </c>
      <c r="BN63" s="125">
        <f t="shared" si="246"/>
        <v>6342645.0219999999</v>
      </c>
      <c r="BO63" s="125">
        <f t="shared" si="246"/>
        <v>6675771.8110000007</v>
      </c>
      <c r="BP63" s="125">
        <f t="shared" si="246"/>
        <v>7336580.1770000001</v>
      </c>
      <c r="BQ63" s="125">
        <f t="shared" ref="BQ63:CB63" si="247">SUM(BQ61:BQ62)</f>
        <v>7829402.8399999999</v>
      </c>
      <c r="BR63" s="125">
        <f t="shared" si="247"/>
        <v>7976122.0879999995</v>
      </c>
      <c r="BS63" s="125">
        <f t="shared" si="247"/>
        <v>8328606.2299999995</v>
      </c>
      <c r="BT63" s="125">
        <f t="shared" si="247"/>
        <v>7926493.46</v>
      </c>
      <c r="BU63" s="125">
        <f t="shared" si="247"/>
        <v>6843634.5000000009</v>
      </c>
      <c r="BV63" s="126">
        <f t="shared" si="247"/>
        <v>6797855.9500000002</v>
      </c>
      <c r="BW63" s="125">
        <f t="shared" si="247"/>
        <v>6776403.2400000002</v>
      </c>
      <c r="BX63" s="125">
        <f t="shared" si="247"/>
        <v>6457572.0200000005</v>
      </c>
      <c r="BY63" s="125">
        <f t="shared" si="247"/>
        <v>6282238.6900000004</v>
      </c>
      <c r="BZ63" s="125">
        <f t="shared" si="247"/>
        <v>6463524.0000000009</v>
      </c>
      <c r="CA63" s="125">
        <f t="shared" si="247"/>
        <v>6697160.8000000007</v>
      </c>
      <c r="CB63" s="125">
        <f t="shared" si="247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8">SUM(CF61:CF62)</f>
        <v>6335604.71</v>
      </c>
      <c r="CG63" s="94">
        <f t="shared" si="248"/>
        <v>6823680.1199999992</v>
      </c>
      <c r="CH63" s="94">
        <f t="shared" si="248"/>
        <v>6644434.0999999996</v>
      </c>
      <c r="CI63" s="87">
        <f t="shared" si="248"/>
        <v>6960618.7899999991</v>
      </c>
      <c r="CJ63" s="94">
        <f t="shared" si="248"/>
        <v>6195877.75</v>
      </c>
      <c r="CK63" s="94">
        <f t="shared" si="248"/>
        <v>6117014.6500000004</v>
      </c>
      <c r="CL63" s="94">
        <f t="shared" si="248"/>
        <v>6305139.6999999993</v>
      </c>
      <c r="CM63" s="94">
        <f t="shared" si="248"/>
        <v>6684252.1799999997</v>
      </c>
      <c r="CN63" s="94">
        <f t="shared" si="248"/>
        <v>7445580.4800000004</v>
      </c>
      <c r="CO63" s="94">
        <f t="shared" si="248"/>
        <v>8284744.5599999987</v>
      </c>
      <c r="CP63" s="94">
        <f t="shared" si="248"/>
        <v>8295425.6500000004</v>
      </c>
      <c r="CQ63" s="94">
        <f t="shared" si="248"/>
        <v>8150520.3899999997</v>
      </c>
      <c r="CR63" s="94">
        <f t="shared" ref="CR63:EA63" si="249">SUM(CR61:CR62)</f>
        <v>7193605.1899999995</v>
      </c>
      <c r="CS63" s="94">
        <f t="shared" si="249"/>
        <v>6353872.8099999996</v>
      </c>
      <c r="CT63" s="96">
        <f t="shared" si="249"/>
        <v>6520454.4299999997</v>
      </c>
      <c r="CU63" s="94">
        <f t="shared" si="249"/>
        <v>6868368.4690000005</v>
      </c>
      <c r="CV63" s="94">
        <f t="shared" si="249"/>
        <v>6353788.1960000005</v>
      </c>
      <c r="CW63" s="94">
        <f t="shared" si="249"/>
        <v>6229367.9020000007</v>
      </c>
      <c r="CX63" s="94">
        <f t="shared" si="249"/>
        <v>6304950.2100000009</v>
      </c>
      <c r="CY63" s="94">
        <f t="shared" si="249"/>
        <v>6511694.1899999995</v>
      </c>
      <c r="CZ63" s="94">
        <f t="shared" si="249"/>
        <v>7824133.0100000007</v>
      </c>
      <c r="DA63" s="94">
        <f t="shared" si="249"/>
        <v>8292408.3799999999</v>
      </c>
      <c r="DB63" s="94">
        <f t="shared" si="249"/>
        <v>8276088.9000000004</v>
      </c>
      <c r="DC63" s="94">
        <f t="shared" si="249"/>
        <v>8581231.8800000008</v>
      </c>
      <c r="DD63" s="94">
        <f t="shared" si="249"/>
        <v>7422730.4799999995</v>
      </c>
      <c r="DE63" s="94">
        <f t="shared" si="249"/>
        <v>6558633.5199999996</v>
      </c>
      <c r="DF63" s="96">
        <f t="shared" si="249"/>
        <v>6656863</v>
      </c>
      <c r="DG63" s="94">
        <f t="shared" si="249"/>
        <v>6778927.8900000006</v>
      </c>
      <c r="DH63" s="94">
        <f t="shared" si="249"/>
        <v>6646010.71</v>
      </c>
      <c r="DI63" s="94">
        <f t="shared" si="249"/>
        <v>6270964.3900000006</v>
      </c>
      <c r="DJ63" s="94">
        <f t="shared" si="249"/>
        <v>6422176.8599999994</v>
      </c>
      <c r="DK63" s="94">
        <f t="shared" si="249"/>
        <v>7012445.5499999998</v>
      </c>
      <c r="DL63" s="94">
        <f t="shared" si="249"/>
        <v>7972459.0300000003</v>
      </c>
      <c r="DM63" s="94">
        <f t="shared" si="249"/>
        <v>8688875.1900000013</v>
      </c>
      <c r="DN63" s="94">
        <f t="shared" si="249"/>
        <v>8855058.5799999982</v>
      </c>
      <c r="DO63" s="94">
        <f t="shared" si="249"/>
        <v>8874528.7799999993</v>
      </c>
      <c r="DP63" s="94">
        <f t="shared" si="249"/>
        <v>7598431.9500000002</v>
      </c>
      <c r="DQ63" s="94">
        <f t="shared" si="249"/>
        <v>6635058.5199999996</v>
      </c>
      <c r="DR63" s="94">
        <f t="shared" si="249"/>
        <v>6680480.7999999998</v>
      </c>
      <c r="DS63" s="94">
        <f t="shared" si="249"/>
        <v>6692345.0900000008</v>
      </c>
      <c r="DT63" s="94">
        <f t="shared" si="249"/>
        <v>6307143.9000000004</v>
      </c>
      <c r="DU63" s="94">
        <f t="shared" si="249"/>
        <v>6249269.0900000008</v>
      </c>
      <c r="DV63" s="94">
        <f t="shared" si="249"/>
        <v>6800290.1100000013</v>
      </c>
      <c r="DW63" s="94">
        <f t="shared" si="249"/>
        <v>7169056.7400000002</v>
      </c>
      <c r="DX63" s="94">
        <f t="shared" si="249"/>
        <v>7979761.7199999997</v>
      </c>
      <c r="DY63" s="94">
        <f t="shared" si="249"/>
        <v>8446378.6899999995</v>
      </c>
      <c r="DZ63" s="94">
        <f t="shared" si="249"/>
        <v>8532614.2400000002</v>
      </c>
      <c r="EA63" s="94">
        <f t="shared" si="249"/>
        <v>8637543.9299999997</v>
      </c>
      <c r="EB63" s="94">
        <f t="shared" ref="EB63:FH63" si="250">SUM(EB61:EB62)</f>
        <v>7557895.9400000004</v>
      </c>
      <c r="EC63" s="94">
        <f t="shared" si="250"/>
        <v>6961938.5800000001</v>
      </c>
      <c r="ED63" s="94">
        <f t="shared" si="250"/>
        <v>6727622.6899999995</v>
      </c>
      <c r="EE63" s="94">
        <f t="shared" si="250"/>
        <v>6810413.2100000009</v>
      </c>
      <c r="EF63" s="94">
        <f t="shared" si="250"/>
        <v>6548420.1100000003</v>
      </c>
      <c r="EG63" s="94">
        <f t="shared" si="250"/>
        <v>6192133.0300000003</v>
      </c>
      <c r="EH63" s="94">
        <f t="shared" si="250"/>
        <v>6581522.5899999999</v>
      </c>
      <c r="EI63" s="94">
        <f t="shared" si="250"/>
        <v>6724923.1800000006</v>
      </c>
      <c r="EJ63" s="94">
        <f t="shared" si="250"/>
        <v>7821777.8399999999</v>
      </c>
      <c r="EK63" s="94">
        <f t="shared" si="250"/>
        <v>8438444.6199999992</v>
      </c>
      <c r="EL63" s="94">
        <f t="shared" si="250"/>
        <v>8555925.25</v>
      </c>
      <c r="EM63" s="94">
        <f t="shared" si="250"/>
        <v>8801062.1899999995</v>
      </c>
      <c r="EN63" s="94">
        <f t="shared" si="250"/>
        <v>8091082.129999999</v>
      </c>
      <c r="EO63" s="94">
        <f t="shared" si="250"/>
        <v>6918757.9239999996</v>
      </c>
      <c r="EP63" s="94">
        <f t="shared" si="250"/>
        <v>7092098.2999999998</v>
      </c>
      <c r="EQ63" s="94">
        <f t="shared" si="250"/>
        <v>7262902.1099999994</v>
      </c>
      <c r="ER63" s="94">
        <f t="shared" si="250"/>
        <v>6938539.6600000001</v>
      </c>
      <c r="ES63" s="94">
        <f t="shared" si="250"/>
        <v>6724068.7799999993</v>
      </c>
      <c r="ET63" s="94">
        <f t="shared" si="250"/>
        <v>6765258.4100000001</v>
      </c>
      <c r="EU63" s="94">
        <f t="shared" si="250"/>
        <v>7241604.9100000001</v>
      </c>
      <c r="EV63" s="94">
        <f t="shared" si="250"/>
        <v>8063526.2599999998</v>
      </c>
      <c r="EW63" s="94">
        <f t="shared" si="250"/>
        <v>8515102.0699999984</v>
      </c>
      <c r="EX63" s="94">
        <f t="shared" si="250"/>
        <v>8716645.8599999994</v>
      </c>
      <c r="EY63" s="94">
        <f t="shared" si="250"/>
        <v>9102083.6999999993</v>
      </c>
      <c r="EZ63" s="94">
        <f t="shared" si="250"/>
        <v>8004870.5299999993</v>
      </c>
      <c r="FA63" s="94">
        <f t="shared" si="250"/>
        <v>7229699.4999999991</v>
      </c>
      <c r="FB63" s="94">
        <f t="shared" si="250"/>
        <v>6869913.7999999998</v>
      </c>
      <c r="FC63" s="94">
        <f t="shared" si="250"/>
        <v>7188504.9800000004</v>
      </c>
      <c r="FD63" s="94">
        <f t="shared" si="250"/>
        <v>7060088.2700000005</v>
      </c>
      <c r="FE63" s="94">
        <f t="shared" si="250"/>
        <v>6871738.7999999998</v>
      </c>
      <c r="FF63" s="94">
        <f t="shared" si="250"/>
        <v>7055433.1799999997</v>
      </c>
      <c r="FG63" s="94">
        <f t="shared" si="250"/>
        <v>7157921.7400000002</v>
      </c>
      <c r="FH63" s="94">
        <f t="shared" si="250"/>
        <v>7944653.71</v>
      </c>
      <c r="FI63" s="94">
        <f t="shared" ref="FI63:FK63" si="251">SUM(FI61:FI62)</f>
        <v>8547758.5500000007</v>
      </c>
      <c r="FJ63" s="94">
        <f t="shared" si="251"/>
        <v>9070585.0300000012</v>
      </c>
      <c r="FK63" s="94">
        <f t="shared" si="251"/>
        <v>8865076.3699999992</v>
      </c>
    </row>
    <row r="64" spans="2:167" x14ac:dyDescent="0.25">
      <c r="B64" s="3" t="s">
        <v>10</v>
      </c>
      <c r="C64" s="78">
        <f t="shared" ref="C64:Q64" si="252">SUM(C61)/C63</f>
        <v>0.95278573931733535</v>
      </c>
      <c r="D64" s="14">
        <f t="shared" si="252"/>
        <v>0.87494674745156187</v>
      </c>
      <c r="E64" s="14">
        <f t="shared" si="252"/>
        <v>0.80420546395744275</v>
      </c>
      <c r="F64" s="14">
        <f t="shared" si="252"/>
        <v>0.78505411394391766</v>
      </c>
      <c r="G64" s="14">
        <f t="shared" si="252"/>
        <v>0.77786753348499371</v>
      </c>
      <c r="H64" s="14">
        <f t="shared" si="252"/>
        <v>0.74227298157015698</v>
      </c>
      <c r="I64" s="14">
        <f t="shared" si="252"/>
        <v>0.72721717650175033</v>
      </c>
      <c r="J64" s="14">
        <f t="shared" si="252"/>
        <v>0.73857245386429893</v>
      </c>
      <c r="K64" s="14">
        <f t="shared" si="252"/>
        <v>0.70421466615765071</v>
      </c>
      <c r="L64" s="14">
        <f t="shared" si="252"/>
        <v>0.67190865005357747</v>
      </c>
      <c r="M64" s="14">
        <f t="shared" si="252"/>
        <v>0.71944337830734706</v>
      </c>
      <c r="N64" s="14">
        <f t="shared" si="252"/>
        <v>0.66962774248060619</v>
      </c>
      <c r="O64" s="136">
        <f t="shared" si="252"/>
        <v>0.65971071349638644</v>
      </c>
      <c r="P64" s="14">
        <f t="shared" si="252"/>
        <v>0.64345363156985502</v>
      </c>
      <c r="Q64" s="14">
        <f t="shared" si="252"/>
        <v>0.62007708873938994</v>
      </c>
      <c r="R64" s="14">
        <f t="shared" ref="R64:W64" si="253">SUM(R61)/R63</f>
        <v>0.64347200041287167</v>
      </c>
      <c r="S64" s="14">
        <f t="shared" si="253"/>
        <v>0.63819786311492921</v>
      </c>
      <c r="T64" s="14">
        <f t="shared" si="253"/>
        <v>0.6370464506456085</v>
      </c>
      <c r="U64" s="14">
        <f t="shared" si="253"/>
        <v>0.61726991605053805</v>
      </c>
      <c r="V64" s="14">
        <f t="shared" si="253"/>
        <v>0.6127861892387747</v>
      </c>
      <c r="W64" s="14">
        <f t="shared" si="253"/>
        <v>0.60019565418108878</v>
      </c>
      <c r="X64" s="14">
        <f t="shared" ref="X64:AC64" si="254">SUM(X61)/X63</f>
        <v>0.58771466621639223</v>
      </c>
      <c r="Y64" s="14">
        <f t="shared" si="254"/>
        <v>0.57553918985892516</v>
      </c>
      <c r="Z64" s="150">
        <f t="shared" si="254"/>
        <v>0.55872240227907366</v>
      </c>
      <c r="AA64" s="136">
        <f t="shared" si="254"/>
        <v>0.55692383733265061</v>
      </c>
      <c r="AB64" s="14">
        <f t="shared" si="254"/>
        <v>0.55583310063475877</v>
      </c>
      <c r="AC64" s="14">
        <f t="shared" si="254"/>
        <v>0.54784451541689516</v>
      </c>
      <c r="AD64" s="14">
        <f t="shared" ref="AD64:AI64" si="255">SUM(AD61)/AD63</f>
        <v>0.52812312080838031</v>
      </c>
      <c r="AE64" s="14">
        <f t="shared" si="255"/>
        <v>0.52289488093255876</v>
      </c>
      <c r="AF64" s="14">
        <f t="shared" si="255"/>
        <v>0.51316783771300789</v>
      </c>
      <c r="AG64" s="14">
        <f t="shared" si="255"/>
        <v>0.49641039693397598</v>
      </c>
      <c r="AH64" s="14">
        <f t="shared" si="255"/>
        <v>0.48191405763985812</v>
      </c>
      <c r="AI64" s="14">
        <f t="shared" si="255"/>
        <v>0.46871553493973289</v>
      </c>
      <c r="AJ64" s="14">
        <f t="shared" ref="AJ64:AO64" si="256">SUM(AJ61)/AJ63</f>
        <v>0.45517537589461704</v>
      </c>
      <c r="AK64" s="14">
        <f t="shared" si="256"/>
        <v>0.44182168917626846</v>
      </c>
      <c r="AL64" s="150">
        <f t="shared" si="256"/>
        <v>0.44519674025947581</v>
      </c>
      <c r="AM64" s="14">
        <f t="shared" si="256"/>
        <v>0.44006289731412734</v>
      </c>
      <c r="AN64" s="14">
        <f t="shared" si="256"/>
        <v>0.42174889778199226</v>
      </c>
      <c r="AO64" s="14">
        <f t="shared" si="256"/>
        <v>0.40289832063992403</v>
      </c>
      <c r="AP64" s="14">
        <f t="shared" ref="AP64:AU64" si="257">SUM(AP61)/AP63</f>
        <v>0.39117833625027565</v>
      </c>
      <c r="AQ64" s="14">
        <f t="shared" si="257"/>
        <v>0.38209917020839607</v>
      </c>
      <c r="AR64" s="14">
        <f t="shared" si="257"/>
        <v>0.37902467320364369</v>
      </c>
      <c r="AS64" s="14">
        <f t="shared" si="257"/>
        <v>0.3720171209283058</v>
      </c>
      <c r="AT64" s="14">
        <f t="shared" si="257"/>
        <v>0.35710764521989208</v>
      </c>
      <c r="AU64" s="14">
        <f t="shared" si="257"/>
        <v>0.34839992146842313</v>
      </c>
      <c r="AV64" s="14">
        <f t="shared" ref="AV64:BJ64" si="258">SUM(AV61)/AV63</f>
        <v>0.34690194122364565</v>
      </c>
      <c r="AW64" s="14">
        <f t="shared" si="258"/>
        <v>0.3408840411874357</v>
      </c>
      <c r="AX64" s="23">
        <f t="shared" si="258"/>
        <v>0.34613225125650027</v>
      </c>
      <c r="AY64" s="14">
        <f t="shared" si="258"/>
        <v>0.34293615859848398</v>
      </c>
      <c r="AZ64" s="14">
        <f t="shared" si="258"/>
        <v>0.34467439577428877</v>
      </c>
      <c r="BA64" s="14">
        <f t="shared" si="258"/>
        <v>0.33593572320345516</v>
      </c>
      <c r="BB64" s="14">
        <f t="shared" si="258"/>
        <v>0.33637930575685665</v>
      </c>
      <c r="BC64" s="14">
        <f t="shared" si="258"/>
        <v>0.33575930989542802</v>
      </c>
      <c r="BD64" s="14">
        <f t="shared" si="258"/>
        <v>0.33425707184101944</v>
      </c>
      <c r="BE64" s="14">
        <f t="shared" si="258"/>
        <v>0.33156407741130089</v>
      </c>
      <c r="BF64" s="14">
        <f t="shared" si="258"/>
        <v>0.33201159814084474</v>
      </c>
      <c r="BG64" s="14">
        <f t="shared" si="258"/>
        <v>0.3252443322757661</v>
      </c>
      <c r="BH64" s="14">
        <f t="shared" si="258"/>
        <v>0.31103731682399</v>
      </c>
      <c r="BI64" s="14">
        <f t="shared" si="258"/>
        <v>0.30568318631232827</v>
      </c>
      <c r="BJ64" s="23">
        <f t="shared" si="258"/>
        <v>0.303402767734958</v>
      </c>
      <c r="BK64" s="14">
        <f t="shared" ref="BK64:BP64" si="259">SUM(BK61)/BK63</f>
        <v>0.31506898532194416</v>
      </c>
      <c r="BL64" s="14">
        <f t="shared" si="259"/>
        <v>0.31510463815644618</v>
      </c>
      <c r="BM64" s="14">
        <f t="shared" si="259"/>
        <v>0.30908266404667795</v>
      </c>
      <c r="BN64" s="14">
        <f t="shared" si="259"/>
        <v>0.30207178729921358</v>
      </c>
      <c r="BO64" s="14">
        <f t="shared" si="259"/>
        <v>0.2982253838753926</v>
      </c>
      <c r="BP64" s="14">
        <f t="shared" si="259"/>
        <v>0.29970176880137434</v>
      </c>
      <c r="BQ64" s="14">
        <f t="shared" ref="BQ64:CB64" si="260">SUM(BQ61)/BQ63</f>
        <v>0.30292620758801059</v>
      </c>
      <c r="BR64" s="14">
        <f t="shared" si="260"/>
        <v>0.30363087014973988</v>
      </c>
      <c r="BS64" s="14">
        <f t="shared" si="260"/>
        <v>0.30095620452931415</v>
      </c>
      <c r="BT64" s="14">
        <f t="shared" si="260"/>
        <v>0.29941846820119628</v>
      </c>
      <c r="BU64" s="14">
        <f t="shared" si="260"/>
        <v>0.2948889088100774</v>
      </c>
      <c r="BV64" s="23">
        <f t="shared" si="260"/>
        <v>0.29143136962177019</v>
      </c>
      <c r="BW64" s="14">
        <f t="shared" si="260"/>
        <v>0.29130425833395357</v>
      </c>
      <c r="BX64" s="14">
        <f t="shared" si="260"/>
        <v>0.29418836276486465</v>
      </c>
      <c r="BY64" s="14">
        <f t="shared" si="260"/>
        <v>0.28834343923981021</v>
      </c>
      <c r="BZ64" s="14">
        <f t="shared" si="260"/>
        <v>0.28537991194896151</v>
      </c>
      <c r="CA64" s="14">
        <f t="shared" si="260"/>
        <v>0.28476292670171516</v>
      </c>
      <c r="CB64" s="14">
        <f t="shared" si="260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1">SUM(CF61)/CF63</f>
        <v>0.26615358709776576</v>
      </c>
      <c r="CG64" s="14">
        <f t="shared" si="261"/>
        <v>0.28173586484004182</v>
      </c>
      <c r="CH64" s="14">
        <f t="shared" si="261"/>
        <v>0.27555829622871869</v>
      </c>
      <c r="CI64" s="78">
        <f t="shared" si="261"/>
        <v>0.2783220426872422</v>
      </c>
      <c r="CJ64" s="14">
        <f t="shared" si="261"/>
        <v>0.27590444307911011</v>
      </c>
      <c r="CK64" s="14">
        <f t="shared" si="261"/>
        <v>0.26701625767726417</v>
      </c>
      <c r="CL64" s="14">
        <f t="shared" si="261"/>
        <v>0.26472180624324632</v>
      </c>
      <c r="CM64" s="14">
        <f t="shared" si="261"/>
        <v>0.25957817617826617</v>
      </c>
      <c r="CN64" s="14">
        <f t="shared" si="261"/>
        <v>0.25625641481213296</v>
      </c>
      <c r="CO64" s="14">
        <f t="shared" si="261"/>
        <v>0.25713542096221254</v>
      </c>
      <c r="CP64" s="14">
        <f t="shared" si="261"/>
        <v>0.2535695296117807</v>
      </c>
      <c r="CQ64" s="14">
        <f t="shared" si="261"/>
        <v>0.24352442605201557</v>
      </c>
      <c r="CR64" s="14">
        <f t="shared" ref="CR64:EA64" si="262">SUM(CR61)/CR63</f>
        <v>0.23822386477120522</v>
      </c>
      <c r="CS64" s="14">
        <f t="shared" si="262"/>
        <v>0.23674307544094514</v>
      </c>
      <c r="CT64" s="23">
        <f t="shared" si="262"/>
        <v>0.23462113514072974</v>
      </c>
      <c r="CU64" s="14">
        <f t="shared" si="262"/>
        <v>0.24412921330123821</v>
      </c>
      <c r="CV64" s="14">
        <f t="shared" si="262"/>
        <v>0.23879806159657516</v>
      </c>
      <c r="CW64" s="14">
        <f t="shared" si="262"/>
        <v>0.23585993749514778</v>
      </c>
      <c r="CX64" s="14">
        <f t="shared" si="262"/>
        <v>0.23142688068903874</v>
      </c>
      <c r="CY64" s="14">
        <f t="shared" si="262"/>
        <v>0.22551900736603847</v>
      </c>
      <c r="CZ64" s="14">
        <f t="shared" si="262"/>
        <v>0.2263795985748458</v>
      </c>
      <c r="DA64" s="14">
        <f t="shared" si="262"/>
        <v>0.22527610488956645</v>
      </c>
      <c r="DB64" s="14">
        <f t="shared" si="262"/>
        <v>0.22489947032830929</v>
      </c>
      <c r="DC64" s="14">
        <f t="shared" si="262"/>
        <v>0.2205283013515304</v>
      </c>
      <c r="DD64" s="14">
        <f t="shared" si="262"/>
        <v>0.21271091605093551</v>
      </c>
      <c r="DE64" s="14">
        <f t="shared" si="262"/>
        <v>0.21495777980288802</v>
      </c>
      <c r="DF64" s="23">
        <f t="shared" si="262"/>
        <v>0.21257202529179287</v>
      </c>
      <c r="DG64" s="14">
        <f t="shared" si="262"/>
        <v>0.21733520608374546</v>
      </c>
      <c r="DH64" s="14">
        <f t="shared" si="262"/>
        <v>0.21536453858648688</v>
      </c>
      <c r="DI64" s="14">
        <f t="shared" si="262"/>
        <v>0.206596961715485</v>
      </c>
      <c r="DJ64" s="14">
        <f t="shared" si="262"/>
        <v>0.20254008856430031</v>
      </c>
      <c r="DK64" s="14">
        <f t="shared" si="262"/>
        <v>0.19935831516010846</v>
      </c>
      <c r="DL64" s="14">
        <f t="shared" si="262"/>
        <v>0.19523678881796649</v>
      </c>
      <c r="DM64" s="14">
        <f t="shared" si="262"/>
        <v>0.19859250274257878</v>
      </c>
      <c r="DN64" s="14">
        <f t="shared" si="262"/>
        <v>0.19760561990545297</v>
      </c>
      <c r="DO64" s="14">
        <f t="shared" si="262"/>
        <v>0.19712128197075945</v>
      </c>
      <c r="DP64" s="14">
        <f t="shared" si="262"/>
        <v>0.19557856670677953</v>
      </c>
      <c r="DQ64" s="14">
        <f t="shared" si="262"/>
        <v>0.19224861335510876</v>
      </c>
      <c r="DR64" s="14">
        <f t="shared" si="262"/>
        <v>0.19334439820559024</v>
      </c>
      <c r="DS64" s="14">
        <f t="shared" si="262"/>
        <v>0.19493593239077872</v>
      </c>
      <c r="DT64" s="14">
        <f t="shared" si="262"/>
        <v>0.19141307684449693</v>
      </c>
      <c r="DU64" s="14">
        <f t="shared" si="262"/>
        <v>0.18816761817500804</v>
      </c>
      <c r="DV64" s="14">
        <f t="shared" si="262"/>
        <v>0.18620180161696068</v>
      </c>
      <c r="DW64" s="14">
        <f t="shared" si="262"/>
        <v>0.18456166801101367</v>
      </c>
      <c r="DX64" s="14">
        <f t="shared" si="262"/>
        <v>0.18295164833568486</v>
      </c>
      <c r="DY64" s="14">
        <f t="shared" si="262"/>
        <v>0.18151823121726501</v>
      </c>
      <c r="DZ64" s="14">
        <f t="shared" si="262"/>
        <v>0.18308936816531859</v>
      </c>
      <c r="EA64" s="14">
        <f t="shared" si="262"/>
        <v>0.18633960800011817</v>
      </c>
      <c r="EB64" s="14">
        <f t="shared" ref="EB64:FH64" si="263">SUM(EB61)/EB63</f>
        <v>0.18782337587992776</v>
      </c>
      <c r="EC64" s="14">
        <f t="shared" si="263"/>
        <v>0.1882961756896166</v>
      </c>
      <c r="ED64" s="14">
        <f t="shared" si="263"/>
        <v>0.1873427283419784</v>
      </c>
      <c r="EE64" s="14">
        <f t="shared" si="263"/>
        <v>0.18958060549163067</v>
      </c>
      <c r="EF64" s="14">
        <f t="shared" si="263"/>
        <v>0.18418252337814656</v>
      </c>
      <c r="EG64" s="14">
        <f t="shared" si="263"/>
        <v>0.18321031936873611</v>
      </c>
      <c r="EH64" s="14">
        <f t="shared" si="263"/>
        <v>0.17909989578870386</v>
      </c>
      <c r="EI64" s="14">
        <f t="shared" si="263"/>
        <v>0.17951596586118918</v>
      </c>
      <c r="EJ64" s="14">
        <f t="shared" si="263"/>
        <v>0.17493114327573386</v>
      </c>
      <c r="EK64" s="14">
        <f t="shared" si="263"/>
        <v>0.17228356474063111</v>
      </c>
      <c r="EL64" s="14">
        <f t="shared" si="263"/>
        <v>0.17175276630660136</v>
      </c>
      <c r="EM64" s="14">
        <f t="shared" si="263"/>
        <v>0.17131140508393569</v>
      </c>
      <c r="EN64" s="14">
        <f t="shared" si="263"/>
        <v>0.16793410549646717</v>
      </c>
      <c r="EO64" s="14">
        <f t="shared" si="263"/>
        <v>0.16815543089956503</v>
      </c>
      <c r="EP64" s="14">
        <f t="shared" si="263"/>
        <v>0.16697211176556875</v>
      </c>
      <c r="EQ64" s="14">
        <f t="shared" si="263"/>
        <v>0.17113421483247829</v>
      </c>
      <c r="ER64" s="14">
        <f t="shared" si="263"/>
        <v>0.16531874374268546</v>
      </c>
      <c r="ES64" s="14">
        <f t="shared" si="263"/>
        <v>0.16098709656566007</v>
      </c>
      <c r="ET64" s="14">
        <f t="shared" si="263"/>
        <v>0.15673876971685402</v>
      </c>
      <c r="EU64" s="14">
        <f t="shared" si="263"/>
        <v>0.1598947642671105</v>
      </c>
      <c r="EV64" s="14">
        <f t="shared" si="263"/>
        <v>0.15907459945445754</v>
      </c>
      <c r="EW64" s="14">
        <f t="shared" si="263"/>
        <v>0.16188548635917879</v>
      </c>
      <c r="EX64" s="14">
        <f t="shared" si="263"/>
        <v>0.1638524775400248</v>
      </c>
      <c r="EY64" s="14">
        <f t="shared" si="263"/>
        <v>0.1627666662744488</v>
      </c>
      <c r="EZ64" s="14">
        <f t="shared" si="263"/>
        <v>0.1639944137859779</v>
      </c>
      <c r="FA64" s="14">
        <f t="shared" si="263"/>
        <v>0.16405322793845031</v>
      </c>
      <c r="FB64" s="14">
        <f t="shared" si="263"/>
        <v>0.16294518426126395</v>
      </c>
      <c r="FC64" s="14">
        <f t="shared" si="263"/>
        <v>0.1664124979155262</v>
      </c>
      <c r="FD64" s="14">
        <f t="shared" si="263"/>
        <v>0.16661268032559601</v>
      </c>
      <c r="FE64" s="14">
        <f t="shared" si="263"/>
        <v>0.16486112219515678</v>
      </c>
      <c r="FF64" s="14">
        <f t="shared" si="263"/>
        <v>0.16050766141619105</v>
      </c>
      <c r="FG64" s="14">
        <f t="shared" si="263"/>
        <v>0.16064983130145258</v>
      </c>
      <c r="FH64" s="14">
        <f t="shared" si="263"/>
        <v>0.15881491453955393</v>
      </c>
      <c r="FI64" s="14">
        <f t="shared" ref="FI64:FK64" si="264">SUM(FI61)/FI63</f>
        <v>0.16366365659685134</v>
      </c>
      <c r="FJ64" s="14">
        <f t="shared" si="264"/>
        <v>0.16511522300342735</v>
      </c>
      <c r="FK64" s="14">
        <f t="shared" si="264"/>
        <v>0.16045536559771342</v>
      </c>
    </row>
    <row r="65" spans="2:167" ht="13.2" customHeight="1" thickBot="1" x14ac:dyDescent="0.3">
      <c r="B65" s="4" t="s">
        <v>11</v>
      </c>
      <c r="C65" s="79">
        <f t="shared" ref="C65:Q65" si="265">SUM(C62/C63)</f>
        <v>4.7214260682664676E-2</v>
      </c>
      <c r="D65" s="15">
        <f t="shared" si="265"/>
        <v>0.12505325254843808</v>
      </c>
      <c r="E65" s="15">
        <f t="shared" si="265"/>
        <v>0.19579453604255728</v>
      </c>
      <c r="F65" s="15">
        <f t="shared" si="265"/>
        <v>0.21494588605608242</v>
      </c>
      <c r="G65" s="15">
        <f t="shared" si="265"/>
        <v>0.22213246651500632</v>
      </c>
      <c r="H65" s="15">
        <f t="shared" si="265"/>
        <v>0.25772701842984302</v>
      </c>
      <c r="I65" s="15">
        <f t="shared" si="265"/>
        <v>0.27278282349824973</v>
      </c>
      <c r="J65" s="15">
        <f t="shared" si="265"/>
        <v>0.26142754613570113</v>
      </c>
      <c r="K65" s="15">
        <f t="shared" si="265"/>
        <v>0.29578533384234923</v>
      </c>
      <c r="L65" s="15">
        <f t="shared" si="265"/>
        <v>0.32809134994642253</v>
      </c>
      <c r="M65" s="15">
        <f t="shared" si="265"/>
        <v>0.28055662169265294</v>
      </c>
      <c r="N65" s="15">
        <f t="shared" si="265"/>
        <v>0.33037225751939375</v>
      </c>
      <c r="O65" s="137">
        <f t="shared" si="265"/>
        <v>0.34028928650361351</v>
      </c>
      <c r="P65" s="15">
        <f t="shared" si="265"/>
        <v>0.35654636843014503</v>
      </c>
      <c r="Q65" s="15">
        <f t="shared" si="265"/>
        <v>0.37992291126061006</v>
      </c>
      <c r="R65" s="15">
        <f t="shared" ref="R65:W65" si="266">SUM(R62/R63)</f>
        <v>0.35652799958712833</v>
      </c>
      <c r="S65" s="15">
        <f t="shared" si="266"/>
        <v>0.36180213688507079</v>
      </c>
      <c r="T65" s="15">
        <f t="shared" si="266"/>
        <v>0.3629535493543915</v>
      </c>
      <c r="U65" s="15">
        <f t="shared" si="266"/>
        <v>0.38273008394946201</v>
      </c>
      <c r="V65" s="15">
        <f t="shared" si="266"/>
        <v>0.38721381076122535</v>
      </c>
      <c r="W65" s="15">
        <f t="shared" si="266"/>
        <v>0.39980434581891122</v>
      </c>
      <c r="X65" s="15">
        <f t="shared" ref="X65:AC65" si="267">SUM(X62/X63)</f>
        <v>0.41228533378360765</v>
      </c>
      <c r="Y65" s="15">
        <f t="shared" si="267"/>
        <v>0.42446081014107484</v>
      </c>
      <c r="Z65" s="151">
        <f t="shared" si="267"/>
        <v>0.44127759772092628</v>
      </c>
      <c r="AA65" s="137">
        <f t="shared" si="267"/>
        <v>0.44307616266734945</v>
      </c>
      <c r="AB65" s="15">
        <f t="shared" si="267"/>
        <v>0.44416689936524123</v>
      </c>
      <c r="AC65" s="15">
        <f t="shared" si="267"/>
        <v>0.45215548458310489</v>
      </c>
      <c r="AD65" s="15">
        <f t="shared" ref="AD65:AI65" si="268">SUM(AD62/AD63)</f>
        <v>0.47187687919161958</v>
      </c>
      <c r="AE65" s="15">
        <f t="shared" si="268"/>
        <v>0.47710511906744124</v>
      </c>
      <c r="AF65" s="15">
        <f t="shared" si="268"/>
        <v>0.48683216228699211</v>
      </c>
      <c r="AG65" s="15">
        <f t="shared" si="268"/>
        <v>0.50358960306602407</v>
      </c>
      <c r="AH65" s="15">
        <f t="shared" si="268"/>
        <v>0.51808594236014183</v>
      </c>
      <c r="AI65" s="15">
        <f t="shared" si="268"/>
        <v>0.53128446506026716</v>
      </c>
      <c r="AJ65" s="15">
        <f t="shared" ref="AJ65:AO65" si="269">SUM(AJ62/AJ63)</f>
        <v>0.5448246241053829</v>
      </c>
      <c r="AK65" s="15">
        <f t="shared" si="269"/>
        <v>0.55817831082373148</v>
      </c>
      <c r="AL65" s="151">
        <f t="shared" si="269"/>
        <v>0.55480325974052414</v>
      </c>
      <c r="AM65" s="15">
        <f t="shared" si="269"/>
        <v>0.5599371026858726</v>
      </c>
      <c r="AN65" s="15">
        <f t="shared" si="269"/>
        <v>0.5782511022180078</v>
      </c>
      <c r="AO65" s="15">
        <f t="shared" si="269"/>
        <v>0.59710167936007597</v>
      </c>
      <c r="AP65" s="15">
        <f t="shared" ref="AP65:AU65" si="270">SUM(AP62/AP63)</f>
        <v>0.60882166374972446</v>
      </c>
      <c r="AQ65" s="15">
        <f t="shared" si="270"/>
        <v>0.61790082979160388</v>
      </c>
      <c r="AR65" s="15">
        <f t="shared" si="270"/>
        <v>0.62097532679635636</v>
      </c>
      <c r="AS65" s="15">
        <f t="shared" si="270"/>
        <v>0.62798287907169414</v>
      </c>
      <c r="AT65" s="15">
        <f t="shared" si="270"/>
        <v>0.64289235478010787</v>
      </c>
      <c r="AU65" s="15">
        <f t="shared" si="270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1">SUM(AY62/AY63)</f>
        <v>0.65706384140151597</v>
      </c>
      <c r="AZ65" s="15">
        <f t="shared" si="271"/>
        <v>0.65532560422571118</v>
      </c>
      <c r="BA65" s="15">
        <f t="shared" si="271"/>
        <v>0.66406427679654478</v>
      </c>
      <c r="BB65" s="15">
        <f t="shared" si="271"/>
        <v>0.66362069424314341</v>
      </c>
      <c r="BC65" s="15">
        <f t="shared" si="271"/>
        <v>0.66424069010457198</v>
      </c>
      <c r="BD65" s="15">
        <f t="shared" si="271"/>
        <v>0.66574292815898051</v>
      </c>
      <c r="BE65" s="15">
        <f t="shared" si="271"/>
        <v>0.66843592258869911</v>
      </c>
      <c r="BF65" s="15">
        <f t="shared" si="271"/>
        <v>0.6679884018591552</v>
      </c>
      <c r="BG65" s="15">
        <f t="shared" si="271"/>
        <v>0.6747556677242339</v>
      </c>
      <c r="BH65" s="15">
        <f t="shared" ref="BH65:BM65" si="272">SUM(BH62/BH63)</f>
        <v>0.68896268317601006</v>
      </c>
      <c r="BI65" s="15">
        <f t="shared" si="272"/>
        <v>0.69431681368767173</v>
      </c>
      <c r="BJ65" s="24">
        <f t="shared" si="272"/>
        <v>0.696597232265042</v>
      </c>
      <c r="BK65" s="15">
        <f t="shared" si="272"/>
        <v>0.68493101467805584</v>
      </c>
      <c r="BL65" s="15">
        <f t="shared" si="272"/>
        <v>0.68489536184355393</v>
      </c>
      <c r="BM65" s="15">
        <f t="shared" si="272"/>
        <v>0.69091733595332194</v>
      </c>
      <c r="BN65" s="15">
        <f t="shared" ref="BN65:BS65" si="273">SUM(BN62/BN63)</f>
        <v>0.69792821270078642</v>
      </c>
      <c r="BO65" s="15">
        <f t="shared" si="273"/>
        <v>0.70177461612460734</v>
      </c>
      <c r="BP65" s="15">
        <f t="shared" si="273"/>
        <v>0.70029823119862566</v>
      </c>
      <c r="BQ65" s="15">
        <f t="shared" si="273"/>
        <v>0.69707379241198941</v>
      </c>
      <c r="BR65" s="15">
        <f t="shared" si="273"/>
        <v>0.69636912985026012</v>
      </c>
      <c r="BS65" s="15">
        <f t="shared" si="273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4">SUM(BW62/BW63)</f>
        <v>0.70869574166604643</v>
      </c>
      <c r="BX65" s="15">
        <f t="shared" si="274"/>
        <v>0.70581163723513529</v>
      </c>
      <c r="BY65" s="15">
        <f t="shared" si="274"/>
        <v>0.7116565607601899</v>
      </c>
      <c r="BZ65" s="15">
        <f t="shared" si="274"/>
        <v>0.71462008805103838</v>
      </c>
      <c r="CA65" s="15">
        <f t="shared" si="274"/>
        <v>0.71523707329828479</v>
      </c>
      <c r="CB65" s="15">
        <f t="shared" si="274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5">SUM(CF62/CF63)</f>
        <v>0.73384641290223429</v>
      </c>
      <c r="CG65" s="15">
        <f t="shared" si="275"/>
        <v>0.71826413515995824</v>
      </c>
      <c r="CH65" s="15">
        <f t="shared" si="275"/>
        <v>0.72444170377128125</v>
      </c>
      <c r="CI65" s="79">
        <f t="shared" si="275"/>
        <v>0.72167795731275786</v>
      </c>
      <c r="CJ65" s="15">
        <f t="shared" si="275"/>
        <v>0.72409555692088978</v>
      </c>
      <c r="CK65" s="15">
        <f t="shared" si="275"/>
        <v>0.73298374232273578</v>
      </c>
      <c r="CL65" s="15">
        <f t="shared" si="275"/>
        <v>0.73527819375675374</v>
      </c>
      <c r="CM65" s="15">
        <f t="shared" si="275"/>
        <v>0.74042182382173372</v>
      </c>
      <c r="CN65" s="15">
        <f t="shared" si="275"/>
        <v>0.7437435851878671</v>
      </c>
      <c r="CO65" s="15">
        <f t="shared" si="275"/>
        <v>0.74286457903778758</v>
      </c>
      <c r="CP65" s="15">
        <f t="shared" si="275"/>
        <v>0.7464304703882193</v>
      </c>
      <c r="CQ65" s="15">
        <f t="shared" si="275"/>
        <v>0.75647557394798448</v>
      </c>
      <c r="CR65" s="15">
        <f t="shared" ref="CR65:EA65" si="276">SUM(CR62/CR63)</f>
        <v>0.76177613522879484</v>
      </c>
      <c r="CS65" s="15">
        <f t="shared" si="276"/>
        <v>0.76325692455905492</v>
      </c>
      <c r="CT65" s="24">
        <f t="shared" si="276"/>
        <v>0.7653788648592702</v>
      </c>
      <c r="CU65" s="15">
        <f t="shared" si="276"/>
        <v>0.75587078669876184</v>
      </c>
      <c r="CV65" s="15">
        <f t="shared" si="276"/>
        <v>0.76120193840342476</v>
      </c>
      <c r="CW65" s="15">
        <f t="shared" si="276"/>
        <v>0.76414006250485222</v>
      </c>
      <c r="CX65" s="15">
        <f t="shared" si="276"/>
        <v>0.76857311931096128</v>
      </c>
      <c r="CY65" s="15">
        <f t="shared" si="276"/>
        <v>0.77448099263396153</v>
      </c>
      <c r="CZ65" s="15">
        <f t="shared" si="276"/>
        <v>0.7736204014251542</v>
      </c>
      <c r="DA65" s="15">
        <f t="shared" si="276"/>
        <v>0.77472389511043349</v>
      </c>
      <c r="DB65" s="15">
        <f t="shared" si="276"/>
        <v>0.77510052967169074</v>
      </c>
      <c r="DC65" s="15">
        <f t="shared" si="276"/>
        <v>0.77947169864846955</v>
      </c>
      <c r="DD65" s="15">
        <f t="shared" si="276"/>
        <v>0.78728908394906449</v>
      </c>
      <c r="DE65" s="15">
        <f t="shared" si="276"/>
        <v>0.78504222019711201</v>
      </c>
      <c r="DF65" s="24">
        <f t="shared" si="276"/>
        <v>0.78742797470820725</v>
      </c>
      <c r="DG65" s="15">
        <f t="shared" si="276"/>
        <v>0.78266479391625443</v>
      </c>
      <c r="DH65" s="15">
        <f t="shared" si="276"/>
        <v>0.78463546141351304</v>
      </c>
      <c r="DI65" s="15">
        <f t="shared" si="276"/>
        <v>0.79340303828451486</v>
      </c>
      <c r="DJ65" s="15">
        <f t="shared" si="276"/>
        <v>0.79745991143569972</v>
      </c>
      <c r="DK65" s="15">
        <f t="shared" si="276"/>
        <v>0.80064168483989151</v>
      </c>
      <c r="DL65" s="15">
        <f t="shared" si="276"/>
        <v>0.80476321118203353</v>
      </c>
      <c r="DM65" s="15">
        <f t="shared" si="276"/>
        <v>0.80140749725742111</v>
      </c>
      <c r="DN65" s="15">
        <f t="shared" si="276"/>
        <v>0.80239438009454711</v>
      </c>
      <c r="DO65" s="15">
        <f t="shared" si="276"/>
        <v>0.8028787180292406</v>
      </c>
      <c r="DP65" s="15">
        <f t="shared" si="276"/>
        <v>0.80442143329322047</v>
      </c>
      <c r="DQ65" s="15">
        <f t="shared" si="276"/>
        <v>0.80775138664489132</v>
      </c>
      <c r="DR65" s="15">
        <f t="shared" si="276"/>
        <v>0.80665560179440976</v>
      </c>
      <c r="DS65" s="15">
        <f t="shared" si="276"/>
        <v>0.80506406760922122</v>
      </c>
      <c r="DT65" s="15">
        <f t="shared" si="276"/>
        <v>0.80858692315550307</v>
      </c>
      <c r="DU65" s="15">
        <f t="shared" si="276"/>
        <v>0.81183238182499196</v>
      </c>
      <c r="DV65" s="15">
        <f t="shared" si="276"/>
        <v>0.81379819838303924</v>
      </c>
      <c r="DW65" s="15">
        <f t="shared" si="276"/>
        <v>0.8154383319889863</v>
      </c>
      <c r="DX65" s="15">
        <f t="shared" si="276"/>
        <v>0.81704835166431511</v>
      </c>
      <c r="DY65" s="15">
        <f t="shared" si="276"/>
        <v>0.81848176878273504</v>
      </c>
      <c r="DZ65" s="15">
        <f t="shared" si="276"/>
        <v>0.81691063183468138</v>
      </c>
      <c r="EA65" s="15">
        <f t="shared" si="276"/>
        <v>0.81366039199988183</v>
      </c>
      <c r="EB65" s="15">
        <f t="shared" ref="EB65:FH65" si="277">SUM(EB62/EB63)</f>
        <v>0.81217662412007219</v>
      </c>
      <c r="EC65" s="15">
        <f t="shared" si="277"/>
        <v>0.81170382431038335</v>
      </c>
      <c r="ED65" s="15">
        <f t="shared" si="277"/>
        <v>0.81265727165802171</v>
      </c>
      <c r="EE65" s="15">
        <f t="shared" si="277"/>
        <v>0.81041939450836931</v>
      </c>
      <c r="EF65" s="15">
        <f t="shared" si="277"/>
        <v>0.81581747662185344</v>
      </c>
      <c r="EG65" s="15">
        <f t="shared" si="277"/>
        <v>0.81678968063126389</v>
      </c>
      <c r="EH65" s="15">
        <f t="shared" si="277"/>
        <v>0.82090010421129622</v>
      </c>
      <c r="EI65" s="15">
        <f t="shared" si="277"/>
        <v>0.82048403413881077</v>
      </c>
      <c r="EJ65" s="15">
        <f t="shared" si="277"/>
        <v>0.82506885672426611</v>
      </c>
      <c r="EK65" s="15">
        <f t="shared" si="277"/>
        <v>0.827716435259369</v>
      </c>
      <c r="EL65" s="15">
        <f t="shared" si="277"/>
        <v>0.8282472336933987</v>
      </c>
      <c r="EM65" s="15">
        <f t="shared" si="277"/>
        <v>0.82868859491606428</v>
      </c>
      <c r="EN65" s="15">
        <f t="shared" si="277"/>
        <v>0.83206589450353285</v>
      </c>
      <c r="EO65" s="15">
        <f t="shared" si="277"/>
        <v>0.83184456910043503</v>
      </c>
      <c r="EP65" s="15">
        <f t="shared" si="277"/>
        <v>0.8330278882344313</v>
      </c>
      <c r="EQ65" s="15">
        <f t="shared" si="277"/>
        <v>0.82886578516752174</v>
      </c>
      <c r="ER65" s="15">
        <f t="shared" si="277"/>
        <v>0.83468125625731449</v>
      </c>
      <c r="ES65" s="15">
        <f t="shared" si="277"/>
        <v>0.83901290343433998</v>
      </c>
      <c r="ET65" s="15">
        <f t="shared" si="277"/>
        <v>0.84326123028314592</v>
      </c>
      <c r="EU65" s="15">
        <f t="shared" si="277"/>
        <v>0.84010523573288953</v>
      </c>
      <c r="EV65" s="15">
        <f t="shared" si="277"/>
        <v>0.84092540054554243</v>
      </c>
      <c r="EW65" s="15">
        <f t="shared" si="277"/>
        <v>0.83811451364082123</v>
      </c>
      <c r="EX65" s="15">
        <f t="shared" si="277"/>
        <v>0.83614752245997526</v>
      </c>
      <c r="EY65" s="15">
        <f t="shared" si="277"/>
        <v>0.83723333372555131</v>
      </c>
      <c r="EZ65" s="15">
        <f t="shared" si="277"/>
        <v>0.8360055862140221</v>
      </c>
      <c r="FA65" s="15">
        <f t="shared" si="277"/>
        <v>0.83594677206154966</v>
      </c>
      <c r="FB65" s="15">
        <f t="shared" si="277"/>
        <v>0.83705481573873608</v>
      </c>
      <c r="FC65" s="15">
        <f t="shared" si="277"/>
        <v>0.83358750208447374</v>
      </c>
      <c r="FD65" s="15">
        <f t="shared" si="277"/>
        <v>0.83338731967440394</v>
      </c>
      <c r="FE65" s="15">
        <f t="shared" si="277"/>
        <v>0.83513887780484319</v>
      </c>
      <c r="FF65" s="15">
        <f t="shared" si="277"/>
        <v>0.83949233858380889</v>
      </c>
      <c r="FG65" s="15">
        <f t="shared" si="277"/>
        <v>0.83935016869854739</v>
      </c>
      <c r="FH65" s="15">
        <f t="shared" si="277"/>
        <v>0.84118508546044612</v>
      </c>
      <c r="FI65" s="15">
        <f t="shared" ref="FI65:FK65" si="278">SUM(FI62/FI63)</f>
        <v>0.83633634340314855</v>
      </c>
      <c r="FJ65" s="15">
        <f t="shared" si="278"/>
        <v>0.8348847769965726</v>
      </c>
      <c r="FK65" s="15">
        <f t="shared" si="278"/>
        <v>0.83954463440228666</v>
      </c>
    </row>
    <row r="66" spans="2:167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67" x14ac:dyDescent="0.25">
      <c r="B67" s="300" t="s">
        <v>22</v>
      </c>
      <c r="C67" s="85">
        <f>SUM(1000*(C63))/C18</f>
        <v>6406.3876707598156</v>
      </c>
      <c r="D67" s="32">
        <f t="shared" ref="D67:AT67" si="279">SUM(1000*(D63))/D18</f>
        <v>6757.1451651052375</v>
      </c>
      <c r="E67" s="32">
        <f t="shared" si="279"/>
        <v>7917.7289485476267</v>
      </c>
      <c r="F67" s="32">
        <f t="shared" si="279"/>
        <v>8093.0416562789751</v>
      </c>
      <c r="G67" s="32">
        <f t="shared" si="279"/>
        <v>8749.5788353244352</v>
      </c>
      <c r="H67" s="32">
        <f t="shared" si="279"/>
        <v>9942.3128735016398</v>
      </c>
      <c r="I67" s="32">
        <f t="shared" si="279"/>
        <v>10991.164925328212</v>
      </c>
      <c r="J67" s="32">
        <f t="shared" si="279"/>
        <v>9452.7073011932844</v>
      </c>
      <c r="K67" s="32">
        <f t="shared" si="279"/>
        <v>11891.35516022161</v>
      </c>
      <c r="L67" s="32">
        <f t="shared" si="279"/>
        <v>9763.9863457248175</v>
      </c>
      <c r="M67" s="32">
        <f t="shared" si="279"/>
        <v>7573.8991943485335</v>
      </c>
      <c r="N67" s="32">
        <f t="shared" si="279"/>
        <v>7968.4501963221019</v>
      </c>
      <c r="O67" s="32">
        <f t="shared" si="279"/>
        <v>7939.0727604444528</v>
      </c>
      <c r="P67" s="32">
        <f t="shared" si="279"/>
        <v>8145.4425083559154</v>
      </c>
      <c r="Q67" s="32">
        <f t="shared" si="279"/>
        <v>7460.7629499676832</v>
      </c>
      <c r="R67" s="32">
        <f t="shared" si="279"/>
        <v>7606.1468177173965</v>
      </c>
      <c r="S67" s="32">
        <f t="shared" si="279"/>
        <v>8540.2627404717514</v>
      </c>
      <c r="T67" s="32">
        <f t="shared" si="279"/>
        <v>9540.4525065702892</v>
      </c>
      <c r="U67" s="32">
        <f t="shared" si="279"/>
        <v>9806.2190969054936</v>
      </c>
      <c r="V67" s="32">
        <f t="shared" si="279"/>
        <v>10396.687254378028</v>
      </c>
      <c r="W67" s="32">
        <f t="shared" si="279"/>
        <v>10163.550808311058</v>
      </c>
      <c r="X67" s="32">
        <f t="shared" si="279"/>
        <v>9040.1352292064166</v>
      </c>
      <c r="Y67" s="32">
        <f t="shared" si="279"/>
        <v>8344.4277452922888</v>
      </c>
      <c r="Z67" s="32">
        <f t="shared" si="279"/>
        <v>7873.5266007575983</v>
      </c>
      <c r="AA67" s="32">
        <f t="shared" si="279"/>
        <v>7838.8416271902106</v>
      </c>
      <c r="AB67" s="32">
        <f t="shared" si="279"/>
        <v>7844.5114747111757</v>
      </c>
      <c r="AC67" s="32">
        <f t="shared" si="279"/>
        <v>7524.9691554961146</v>
      </c>
      <c r="AD67" s="32">
        <f t="shared" si="279"/>
        <v>7994.9026826276349</v>
      </c>
      <c r="AE67" s="32">
        <f t="shared" si="279"/>
        <v>8287.6212888831924</v>
      </c>
      <c r="AF67" s="32">
        <f t="shared" si="279"/>
        <v>9287.2544577027929</v>
      </c>
      <c r="AG67" s="32">
        <f t="shared" si="279"/>
        <v>9813.2893960540914</v>
      </c>
      <c r="AH67" s="32">
        <f t="shared" si="279"/>
        <v>9887.8926899568669</v>
      </c>
      <c r="AI67" s="32">
        <f t="shared" si="279"/>
        <v>9950.1546164419324</v>
      </c>
      <c r="AJ67" s="32">
        <f t="shared" si="279"/>
        <v>9251.8109623775636</v>
      </c>
      <c r="AK67" s="32">
        <f t="shared" si="279"/>
        <v>8368.0426773826821</v>
      </c>
      <c r="AL67" s="32">
        <f t="shared" si="279"/>
        <v>7922.5267755812001</v>
      </c>
      <c r="AM67" s="32">
        <f t="shared" si="279"/>
        <v>8220.4270081592604</v>
      </c>
      <c r="AN67" s="32">
        <f t="shared" si="279"/>
        <v>7758.6060286501979</v>
      </c>
      <c r="AO67" s="32">
        <f t="shared" si="279"/>
        <v>7736.0191305093804</v>
      </c>
      <c r="AP67" s="32">
        <f t="shared" si="279"/>
        <v>7882.8417662294678</v>
      </c>
      <c r="AQ67" s="32">
        <f t="shared" si="279"/>
        <v>8157.3878848191071</v>
      </c>
      <c r="AR67" s="32">
        <f t="shared" si="279"/>
        <v>9518.969275238469</v>
      </c>
      <c r="AS67" s="32">
        <f t="shared" si="279"/>
        <v>10356.687517530479</v>
      </c>
      <c r="AT67" s="32">
        <f t="shared" si="279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0">SUM(1000*(AY63))/AY18</f>
        <v>7888.53914814578</v>
      </c>
      <c r="AZ67" s="32">
        <f t="shared" si="280"/>
        <v>7498.1358884130223</v>
      </c>
      <c r="BA67" s="32">
        <f t="shared" si="280"/>
        <v>7637.5330783219415</v>
      </c>
      <c r="BB67" s="32">
        <f t="shared" si="280"/>
        <v>8232.5237412582101</v>
      </c>
      <c r="BC67" s="32">
        <f t="shared" si="280"/>
        <v>8588.9301326248133</v>
      </c>
      <c r="BD67" s="32">
        <f t="shared" si="280"/>
        <v>9654.6969725055205</v>
      </c>
      <c r="BE67" s="32">
        <f t="shared" si="280"/>
        <v>9986.0942135754958</v>
      </c>
      <c r="BF67" s="32">
        <f t="shared" si="280"/>
        <v>10328.617682542212</v>
      </c>
      <c r="BG67" s="32">
        <f t="shared" ref="BG67:BM67" si="281">SUM(1000*(BG63))/BG18</f>
        <v>10490.528484600016</v>
      </c>
      <c r="BH67" s="32">
        <f t="shared" si="281"/>
        <v>9324.1636519479634</v>
      </c>
      <c r="BI67" s="32">
        <f t="shared" si="281"/>
        <v>8299.0407740444589</v>
      </c>
      <c r="BJ67" s="54">
        <f t="shared" si="281"/>
        <v>8148.1785836676272</v>
      </c>
      <c r="BK67" s="32">
        <f t="shared" si="281"/>
        <v>7994.2152908798244</v>
      </c>
      <c r="BL67" s="32">
        <f t="shared" si="281"/>
        <v>7968.9713775491091</v>
      </c>
      <c r="BM67" s="32">
        <f t="shared" si="281"/>
        <v>7643.7961992256551</v>
      </c>
      <c r="BN67" s="32">
        <f t="shared" ref="BN67:BS67" si="282">SUM(1000*(BN63))/BN18</f>
        <v>7890.0297705754956</v>
      </c>
      <c r="BO67" s="32">
        <f t="shared" si="282"/>
        <v>8134.0826924295379</v>
      </c>
      <c r="BP67" s="32">
        <f t="shared" si="282"/>
        <v>8992.8026213858811</v>
      </c>
      <c r="BQ67" s="32">
        <f t="shared" si="282"/>
        <v>9593.6689698946575</v>
      </c>
      <c r="BR67" s="32">
        <f t="shared" si="282"/>
        <v>9643.8178681153131</v>
      </c>
      <c r="BS67" s="32">
        <f t="shared" si="282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3">SUM(1000*(BW63))/BW18</f>
        <v>8295.7539921552489</v>
      </c>
      <c r="BX67" s="32">
        <f t="shared" si="283"/>
        <v>7908.0605843143558</v>
      </c>
      <c r="BY67" s="32">
        <f t="shared" si="283"/>
        <v>7679.031478921358</v>
      </c>
      <c r="BZ67" s="32">
        <f t="shared" si="283"/>
        <v>7891.2384198780101</v>
      </c>
      <c r="CA67" s="32">
        <f t="shared" si="283"/>
        <v>8157.4306111287742</v>
      </c>
      <c r="CB67" s="32">
        <f t="shared" si="283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4">SUM(1000*(CF63))/CF18</f>
        <v>7730.8442960112161</v>
      </c>
      <c r="CG67" s="32">
        <f t="shared" si="284"/>
        <v>8439.4875219840142</v>
      </c>
      <c r="CH67" s="32">
        <f t="shared" si="284"/>
        <v>8132.7720487885481</v>
      </c>
      <c r="CI67" s="85">
        <f t="shared" si="284"/>
        <v>8441.789924843215</v>
      </c>
      <c r="CJ67" s="32">
        <f t="shared" si="284"/>
        <v>7571.8771195502732</v>
      </c>
      <c r="CK67" s="32">
        <f t="shared" si="284"/>
        <v>7479.1559223597742</v>
      </c>
      <c r="CL67" s="32">
        <f t="shared" si="284"/>
        <v>7694.7312090406504</v>
      </c>
      <c r="CM67" s="32">
        <f t="shared" si="284"/>
        <v>8137.811858550589</v>
      </c>
      <c r="CN67" s="32">
        <f t="shared" si="284"/>
        <v>9058.0931676036307</v>
      </c>
      <c r="CO67" s="32">
        <f t="shared" si="284"/>
        <v>10095.713679900562</v>
      </c>
      <c r="CP67" s="32">
        <f t="shared" si="284"/>
        <v>10093.600596215854</v>
      </c>
      <c r="CQ67" s="32">
        <f t="shared" si="284"/>
        <v>9885.0261602945666</v>
      </c>
      <c r="CR67" s="32">
        <f t="shared" ref="CR67:FC67" si="285">SUM(1000*(CR63))/CR18</f>
        <v>8730.6013692528559</v>
      </c>
      <c r="CS67" s="32">
        <f t="shared" si="285"/>
        <v>7717.4168970358887</v>
      </c>
      <c r="CT67" s="54">
        <f t="shared" si="285"/>
        <v>7915.4879400407162</v>
      </c>
      <c r="CU67" s="32">
        <f t="shared" si="285"/>
        <v>8480.7131776149836</v>
      </c>
      <c r="CV67" s="32">
        <f t="shared" si="285"/>
        <v>7710.1968701915839</v>
      </c>
      <c r="CW67" s="32">
        <f t="shared" si="285"/>
        <v>7594.7802861925575</v>
      </c>
      <c r="CX67" s="32">
        <f t="shared" si="285"/>
        <v>7633.1670811168133</v>
      </c>
      <c r="CY67" s="32">
        <f t="shared" si="285"/>
        <v>7879.4482070146341</v>
      </c>
      <c r="CZ67" s="32">
        <f t="shared" si="285"/>
        <v>9464.0549955789211</v>
      </c>
      <c r="DA67" s="32">
        <f t="shared" si="285"/>
        <v>10037.291057422291</v>
      </c>
      <c r="DB67" s="32">
        <f t="shared" si="285"/>
        <v>10088.682049019058</v>
      </c>
      <c r="DC67" s="32">
        <f t="shared" si="285"/>
        <v>10371.535165697145</v>
      </c>
      <c r="DD67" s="32">
        <f t="shared" si="285"/>
        <v>9056.8817718602968</v>
      </c>
      <c r="DE67" s="32">
        <f t="shared" si="285"/>
        <v>7975.079396540089</v>
      </c>
      <c r="DF67" s="54">
        <f t="shared" si="285"/>
        <v>8041.3988963837728</v>
      </c>
      <c r="DG67" s="32">
        <f t="shared" si="285"/>
        <v>8325.9778307274719</v>
      </c>
      <c r="DH67" s="32">
        <f t="shared" si="285"/>
        <v>8020.7998701419383</v>
      </c>
      <c r="DI67" s="32">
        <f t="shared" si="285"/>
        <v>7560.0696697348367</v>
      </c>
      <c r="DJ67" s="32">
        <f t="shared" si="285"/>
        <v>7784.862556472639</v>
      </c>
      <c r="DK67" s="32">
        <f t="shared" si="285"/>
        <v>8553.1918747400487</v>
      </c>
      <c r="DL67" s="32">
        <f t="shared" si="285"/>
        <v>9519.8428456625243</v>
      </c>
      <c r="DM67" s="32">
        <f t="shared" si="285"/>
        <v>10620.227233836589</v>
      </c>
      <c r="DN67" s="32">
        <f t="shared" si="285"/>
        <v>10550.22682539758</v>
      </c>
      <c r="DO67" s="32">
        <f t="shared" si="285"/>
        <v>10656.139378897202</v>
      </c>
      <c r="DP67" s="32">
        <f t="shared" si="285"/>
        <v>9163.3707300130973</v>
      </c>
      <c r="DQ67" s="32">
        <f t="shared" si="285"/>
        <v>7935.9324369257411</v>
      </c>
      <c r="DR67" s="32">
        <f t="shared" si="285"/>
        <v>8115.3965203489852</v>
      </c>
      <c r="DS67" s="32">
        <f t="shared" si="285"/>
        <v>8080.1222459939545</v>
      </c>
      <c r="DT67" s="32">
        <f t="shared" si="285"/>
        <v>7527.9967773699755</v>
      </c>
      <c r="DU67" s="32">
        <f t="shared" si="285"/>
        <v>7385.1930124357568</v>
      </c>
      <c r="DV67" s="32">
        <f t="shared" si="285"/>
        <v>8013.4739755858727</v>
      </c>
      <c r="DW67" s="32">
        <f t="shared" si="285"/>
        <v>8432.9442611380673</v>
      </c>
      <c r="DX67" s="32">
        <f t="shared" si="285"/>
        <v>9356.9339765342665</v>
      </c>
      <c r="DY67" s="32">
        <f t="shared" si="285"/>
        <v>9814.6144630672825</v>
      </c>
      <c r="DZ67" s="32">
        <f t="shared" si="285"/>
        <v>9929.2414894186477</v>
      </c>
      <c r="EA67" s="32">
        <f t="shared" si="285"/>
        <v>10010.156627008684</v>
      </c>
      <c r="EB67" s="32">
        <f t="shared" si="285"/>
        <v>8785.819668510343</v>
      </c>
      <c r="EC67" s="32">
        <f t="shared" si="285"/>
        <v>8095.4280312191859</v>
      </c>
      <c r="ED67" s="32">
        <f t="shared" si="285"/>
        <v>7811.4904202859334</v>
      </c>
      <c r="EE67" s="32">
        <f t="shared" si="285"/>
        <v>7900.1156641320558</v>
      </c>
      <c r="EF67" s="32">
        <f t="shared" si="285"/>
        <v>7587.5590900611442</v>
      </c>
      <c r="EG67" s="32">
        <f t="shared" si="285"/>
        <v>7166.9284723034025</v>
      </c>
      <c r="EH67" s="32">
        <f t="shared" si="285"/>
        <v>7601.8154549119117</v>
      </c>
      <c r="EI67" s="32">
        <f t="shared" si="285"/>
        <v>7759.6222491969147</v>
      </c>
      <c r="EJ67" s="32">
        <f t="shared" si="285"/>
        <v>8929.3370960450429</v>
      </c>
      <c r="EK67" s="32">
        <f t="shared" si="285"/>
        <v>9664.259265197672</v>
      </c>
      <c r="EL67" s="32">
        <f t="shared" si="285"/>
        <v>9791.5391596323225</v>
      </c>
      <c r="EM67" s="32">
        <f t="shared" si="285"/>
        <v>10067.814781428953</v>
      </c>
      <c r="EN67" s="32">
        <f t="shared" si="285"/>
        <v>9242.8630194416855</v>
      </c>
      <c r="EO67" s="32">
        <f t="shared" si="285"/>
        <v>7803.9876557552898</v>
      </c>
      <c r="EP67" s="32">
        <f t="shared" si="285"/>
        <v>8083.2871350774694</v>
      </c>
      <c r="EQ67" s="32">
        <f t="shared" si="285"/>
        <v>8359.7998017930695</v>
      </c>
      <c r="ER67" s="32">
        <f t="shared" si="285"/>
        <v>7922.2357509610874</v>
      </c>
      <c r="ES67" s="32">
        <f t="shared" si="285"/>
        <v>7666.4695493543868</v>
      </c>
      <c r="ET67" s="32">
        <f t="shared" si="285"/>
        <v>7675.3734978852399</v>
      </c>
      <c r="EU67" s="32">
        <f t="shared" si="285"/>
        <v>8197.3689447434135</v>
      </c>
      <c r="EV67" s="32">
        <f t="shared" si="285"/>
        <v>9118.1806215970191</v>
      </c>
      <c r="EW67" s="32">
        <f t="shared" si="285"/>
        <v>9600.528186204041</v>
      </c>
      <c r="EX67" s="32">
        <f t="shared" si="285"/>
        <v>9818.6852767805758</v>
      </c>
      <c r="EY67" s="32">
        <f t="shared" si="285"/>
        <v>10243.13861195607</v>
      </c>
      <c r="EZ67" s="32">
        <f t="shared" si="285"/>
        <v>9010.1916764968064</v>
      </c>
      <c r="FA67" s="32">
        <f t="shared" si="285"/>
        <v>8106.3438421181863</v>
      </c>
      <c r="FB67" s="32">
        <f t="shared" si="285"/>
        <v>7696.7787400427978</v>
      </c>
      <c r="FC67" s="32">
        <f t="shared" si="285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K67" si="286">SUM(1000*(FI63))/FI18</f>
        <v>9492.0779220779223</v>
      </c>
      <c r="FJ67" s="32">
        <f t="shared" si="286"/>
        <v>10062.975553095139</v>
      </c>
      <c r="FK67" s="32">
        <f t="shared" si="286"/>
        <v>9835.4191527744188</v>
      </c>
    </row>
    <row r="68" spans="2:167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67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67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67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</row>
    <row r="72" spans="2:167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</row>
    <row r="73" spans="2:167" s="68" customFormat="1" ht="13.8" thickTop="1" x14ac:dyDescent="0.25">
      <c r="B73" s="115" t="s">
        <v>9</v>
      </c>
      <c r="C73" s="87">
        <f t="shared" ref="C73:Q73" si="287">SUM(C71:C72)</f>
        <v>1035795.9074000001</v>
      </c>
      <c r="D73" s="94">
        <f t="shared" si="287"/>
        <v>1676201.5964000002</v>
      </c>
      <c r="E73" s="94">
        <f t="shared" si="287"/>
        <v>2777795.4689699998</v>
      </c>
      <c r="F73" s="94">
        <f t="shared" si="287"/>
        <v>3229399.3870099997</v>
      </c>
      <c r="G73" s="94">
        <f t="shared" si="287"/>
        <v>3439634.4171699993</v>
      </c>
      <c r="H73" s="94">
        <f t="shared" si="287"/>
        <v>3783659.5651800004</v>
      </c>
      <c r="I73" s="94">
        <f t="shared" si="287"/>
        <v>5970682.5828900002</v>
      </c>
      <c r="J73" s="94">
        <f t="shared" si="287"/>
        <v>3331039.8460000004</v>
      </c>
      <c r="K73" s="94">
        <f t="shared" si="287"/>
        <v>6080789.6140000001</v>
      </c>
      <c r="L73" s="94">
        <f t="shared" si="287"/>
        <v>4587607.4223999996</v>
      </c>
      <c r="M73" s="94">
        <f t="shared" si="287"/>
        <v>4847078.6899999995</v>
      </c>
      <c r="N73" s="95">
        <f t="shared" si="287"/>
        <v>3831992.8620000002</v>
      </c>
      <c r="O73" s="145">
        <f t="shared" si="287"/>
        <v>4117819</v>
      </c>
      <c r="P73" s="94">
        <f t="shared" si="287"/>
        <v>3837802</v>
      </c>
      <c r="Q73" s="94">
        <f t="shared" si="287"/>
        <v>3500597</v>
      </c>
      <c r="R73" s="94">
        <f t="shared" ref="R73:W73" si="288">SUM(R71:R72)</f>
        <v>3787436.9290000005</v>
      </c>
      <c r="S73" s="94">
        <f t="shared" si="288"/>
        <v>4229695.1070000008</v>
      </c>
      <c r="T73" s="94">
        <f t="shared" si="288"/>
        <v>4264606.8220000006</v>
      </c>
      <c r="U73" s="94">
        <f t="shared" si="288"/>
        <v>4216477.83</v>
      </c>
      <c r="V73" s="94">
        <f t="shared" si="288"/>
        <v>4269162.2750000004</v>
      </c>
      <c r="W73" s="94">
        <f t="shared" si="288"/>
        <v>4313577.7760000005</v>
      </c>
      <c r="X73" s="94">
        <f t="shared" ref="X73:AC73" si="289">SUM(X71:X72)</f>
        <v>4168112.03</v>
      </c>
      <c r="Y73" s="94">
        <f t="shared" si="289"/>
        <v>4175921.57</v>
      </c>
      <c r="Z73" s="159">
        <f t="shared" si="289"/>
        <v>3885685.66</v>
      </c>
      <c r="AA73" s="145">
        <f t="shared" si="289"/>
        <v>4173954.16</v>
      </c>
      <c r="AB73" s="94">
        <f t="shared" si="289"/>
        <v>4004066.64</v>
      </c>
      <c r="AC73" s="94">
        <f t="shared" si="289"/>
        <v>3837916.3200000003</v>
      </c>
      <c r="AD73" s="94">
        <f t="shared" ref="AD73:AI73" si="290">SUM(AD71:AD72)</f>
        <v>4376653.2700000005</v>
      </c>
      <c r="AE73" s="94">
        <f t="shared" si="290"/>
        <v>4207668.83</v>
      </c>
      <c r="AF73" s="94">
        <f t="shared" si="290"/>
        <v>4661900.97</v>
      </c>
      <c r="AG73" s="94">
        <f t="shared" si="290"/>
        <v>4555494.2699999996</v>
      </c>
      <c r="AH73" s="94">
        <f t="shared" si="290"/>
        <v>4651581.49</v>
      </c>
      <c r="AI73" s="94">
        <f t="shared" si="290"/>
        <v>4468689.92</v>
      </c>
      <c r="AJ73" s="94">
        <f t="shared" ref="AJ73:AO73" si="291">SUM(AJ71:AJ72)</f>
        <v>4663762.2319999998</v>
      </c>
      <c r="AK73" s="94">
        <f t="shared" si="291"/>
        <v>4303251.9919999996</v>
      </c>
      <c r="AL73" s="159">
        <f t="shared" si="291"/>
        <v>4325358.4730000002</v>
      </c>
      <c r="AM73" s="94">
        <f t="shared" si="291"/>
        <v>4200845.8100000005</v>
      </c>
      <c r="AN73" s="94">
        <f t="shared" si="291"/>
        <v>4049614.04</v>
      </c>
      <c r="AO73" s="94">
        <f t="shared" si="291"/>
        <v>4304140.84</v>
      </c>
      <c r="AP73" s="94">
        <f t="shared" ref="AP73:AU73" si="292">SUM(AP71:AP72)</f>
        <v>4313227.46</v>
      </c>
      <c r="AQ73" s="94">
        <f t="shared" si="292"/>
        <v>4182256.6599999997</v>
      </c>
      <c r="AR73" s="94">
        <f t="shared" si="292"/>
        <v>4458569.9700000007</v>
      </c>
      <c r="AS73" s="94">
        <f t="shared" si="292"/>
        <v>4387257.49</v>
      </c>
      <c r="AT73" s="94">
        <f t="shared" si="292"/>
        <v>4547868.59</v>
      </c>
      <c r="AU73" s="94">
        <f t="shared" si="292"/>
        <v>4612324.17</v>
      </c>
      <c r="AV73" s="94">
        <f t="shared" ref="AV73:BJ73" si="293">SUM(AV71:AV72)</f>
        <v>4212245.1099999994</v>
      </c>
      <c r="AW73" s="94">
        <f t="shared" si="293"/>
        <v>4225065.6399999997</v>
      </c>
      <c r="AX73" s="96">
        <f t="shared" si="293"/>
        <v>4218276.3599999994</v>
      </c>
      <c r="AY73" s="94">
        <f t="shared" si="293"/>
        <v>4147978.6</v>
      </c>
      <c r="AZ73" s="94">
        <f t="shared" si="293"/>
        <v>4089717.05</v>
      </c>
      <c r="BA73" s="94">
        <f t="shared" si="293"/>
        <v>4435064.24</v>
      </c>
      <c r="BB73" s="94">
        <f t="shared" si="293"/>
        <v>4575157.7</v>
      </c>
      <c r="BC73" s="94">
        <f t="shared" si="293"/>
        <v>4565730.99</v>
      </c>
      <c r="BD73" s="94">
        <f t="shared" si="293"/>
        <v>4817496.8599999994</v>
      </c>
      <c r="BE73" s="94">
        <f t="shared" si="293"/>
        <v>4858475.2</v>
      </c>
      <c r="BF73" s="94">
        <f t="shared" si="293"/>
        <v>4686647.63</v>
      </c>
      <c r="BG73" s="94">
        <f t="shared" si="293"/>
        <v>4820337.1500000004</v>
      </c>
      <c r="BH73" s="94">
        <f t="shared" si="293"/>
        <v>4740526.58</v>
      </c>
      <c r="BI73" s="94">
        <f t="shared" si="293"/>
        <v>4417905.3100000005</v>
      </c>
      <c r="BJ73" s="96">
        <f t="shared" si="293"/>
        <v>4197757.2299999995</v>
      </c>
      <c r="BK73" s="94">
        <f t="shared" ref="BK73:BP73" si="294">SUM(BK71:BK72)</f>
        <v>4193220.5599999996</v>
      </c>
      <c r="BL73" s="94">
        <f t="shared" si="294"/>
        <v>4145210.8</v>
      </c>
      <c r="BM73" s="94">
        <f t="shared" si="294"/>
        <v>3991117.1900000004</v>
      </c>
      <c r="BN73" s="94">
        <f t="shared" si="294"/>
        <v>4577126.0089999996</v>
      </c>
      <c r="BO73" s="94">
        <f t="shared" si="294"/>
        <v>4508153.2209999999</v>
      </c>
      <c r="BP73" s="94">
        <f t="shared" si="294"/>
        <v>4929963.51</v>
      </c>
      <c r="BQ73" s="94">
        <f t="shared" ref="BQ73:CB73" si="295">SUM(BQ71:BQ72)</f>
        <v>4882223.5500000007</v>
      </c>
      <c r="BR73" s="94">
        <f t="shared" si="295"/>
        <v>4714183.12</v>
      </c>
      <c r="BS73" s="94">
        <f t="shared" si="295"/>
        <v>4778521.62</v>
      </c>
      <c r="BT73" s="94">
        <f t="shared" si="295"/>
        <v>4661924.66</v>
      </c>
      <c r="BU73" s="94">
        <f t="shared" si="295"/>
        <v>4644618.1099999994</v>
      </c>
      <c r="BV73" s="96">
        <f t="shared" si="295"/>
        <v>4685867.51</v>
      </c>
      <c r="BW73" s="94">
        <f t="shared" si="295"/>
        <v>4375278.38</v>
      </c>
      <c r="BX73" s="94">
        <f t="shared" si="295"/>
        <v>4325348.62</v>
      </c>
      <c r="BY73" s="94">
        <f t="shared" si="295"/>
        <v>4446948.75</v>
      </c>
      <c r="BZ73" s="94">
        <f t="shared" si="295"/>
        <v>4655554.8</v>
      </c>
      <c r="CA73" s="94">
        <f t="shared" si="295"/>
        <v>4569392.7699999996</v>
      </c>
      <c r="CB73" s="94">
        <f t="shared" si="295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6">SUM(CF71:CF72)</f>
        <v>3974390.1899999995</v>
      </c>
      <c r="CG73" s="94">
        <f t="shared" si="296"/>
        <v>4579851.6100000003</v>
      </c>
      <c r="CH73" s="94">
        <f t="shared" si="296"/>
        <v>4065276.9699999997</v>
      </c>
      <c r="CI73" s="87">
        <f t="shared" si="296"/>
        <v>4172257.03</v>
      </c>
      <c r="CJ73" s="94">
        <f t="shared" si="296"/>
        <v>3955358.63</v>
      </c>
      <c r="CK73" s="94">
        <f t="shared" si="296"/>
        <v>3870522.3699999996</v>
      </c>
      <c r="CL73" s="94">
        <f t="shared" si="296"/>
        <v>3937461.9699999997</v>
      </c>
      <c r="CM73" s="94">
        <f t="shared" si="296"/>
        <v>4041876.3899999997</v>
      </c>
      <c r="CN73" s="94">
        <f t="shared" si="296"/>
        <v>4447964.5500000007</v>
      </c>
      <c r="CO73" s="94">
        <f t="shared" si="296"/>
        <v>4675398.57</v>
      </c>
      <c r="CP73" s="94">
        <f t="shared" si="296"/>
        <v>4717369.3600000003</v>
      </c>
      <c r="CQ73" s="94">
        <f t="shared" si="296"/>
        <v>4527593.9399999995</v>
      </c>
      <c r="CR73" s="94">
        <f t="shared" ref="CR73:EA73" si="297">SUM(CR71:CR72)</f>
        <v>4172370.57</v>
      </c>
      <c r="CS73" s="94">
        <f t="shared" si="297"/>
        <v>4325367.1199999992</v>
      </c>
      <c r="CT73" s="96">
        <f t="shared" si="297"/>
        <v>4276039.2699999996</v>
      </c>
      <c r="CU73" s="94">
        <f t="shared" si="297"/>
        <v>4071236.4109999998</v>
      </c>
      <c r="CV73" s="94">
        <f t="shared" si="297"/>
        <v>3946397.8270000005</v>
      </c>
      <c r="CW73" s="94">
        <f t="shared" si="297"/>
        <v>3961337.2689999999</v>
      </c>
      <c r="CX73" s="94">
        <f t="shared" si="297"/>
        <v>4376348.341</v>
      </c>
      <c r="CY73" s="94">
        <f t="shared" si="297"/>
        <v>4455671.8389999997</v>
      </c>
      <c r="CZ73" s="94">
        <f t="shared" si="297"/>
        <v>4474496.682</v>
      </c>
      <c r="DA73" s="94">
        <f t="shared" si="297"/>
        <v>4612200.34</v>
      </c>
      <c r="DB73" s="94">
        <f t="shared" si="297"/>
        <v>4696219.42</v>
      </c>
      <c r="DC73" s="94">
        <f t="shared" si="297"/>
        <v>4754441.79</v>
      </c>
      <c r="DD73" s="94">
        <f t="shared" si="297"/>
        <v>4436549.99</v>
      </c>
      <c r="DE73" s="94">
        <f t="shared" si="297"/>
        <v>4269272.9300000006</v>
      </c>
      <c r="DF73" s="96">
        <f t="shared" si="297"/>
        <v>4326903.26</v>
      </c>
      <c r="DG73" s="94">
        <f t="shared" si="297"/>
        <v>4167405.63</v>
      </c>
      <c r="DH73" s="94">
        <f t="shared" si="297"/>
        <v>4625779.87</v>
      </c>
      <c r="DI73" s="94">
        <f t="shared" si="297"/>
        <v>3967330.4200000004</v>
      </c>
      <c r="DJ73" s="94">
        <f t="shared" si="297"/>
        <v>3690382.5800000005</v>
      </c>
      <c r="DK73" s="94">
        <f t="shared" si="297"/>
        <v>4369629.67</v>
      </c>
      <c r="DL73" s="94">
        <f t="shared" si="297"/>
        <v>4541511.46</v>
      </c>
      <c r="DM73" s="94">
        <f t="shared" si="297"/>
        <v>4458554.22</v>
      </c>
      <c r="DN73" s="94">
        <f t="shared" si="297"/>
        <v>4494064.1950000003</v>
      </c>
      <c r="DO73" s="94">
        <f t="shared" si="297"/>
        <v>4537492.9000000004</v>
      </c>
      <c r="DP73" s="94">
        <f t="shared" si="297"/>
        <v>4488328.7799999993</v>
      </c>
      <c r="DQ73" s="94">
        <f t="shared" si="297"/>
        <v>4143249.3899999997</v>
      </c>
      <c r="DR73" s="94">
        <f t="shared" si="297"/>
        <v>4152254.9</v>
      </c>
      <c r="DS73" s="94">
        <f t="shared" si="297"/>
        <v>4223982.6899999995</v>
      </c>
      <c r="DT73" s="94">
        <f t="shared" si="297"/>
        <v>4402085.87</v>
      </c>
      <c r="DU73" s="94">
        <f t="shared" si="297"/>
        <v>4223708.57</v>
      </c>
      <c r="DV73" s="94">
        <f t="shared" si="297"/>
        <v>4636891.84</v>
      </c>
      <c r="DW73" s="94">
        <f t="shared" si="297"/>
        <v>4435008.6100000003</v>
      </c>
      <c r="DX73" s="94">
        <f t="shared" si="297"/>
        <v>4859692.99</v>
      </c>
      <c r="DY73" s="94">
        <f t="shared" si="297"/>
        <v>4810237.26</v>
      </c>
      <c r="DZ73" s="94">
        <f t="shared" si="297"/>
        <v>4795240.5750000002</v>
      </c>
      <c r="EA73" s="94">
        <f t="shared" si="297"/>
        <v>4861308.05</v>
      </c>
      <c r="EB73" s="94">
        <f t="shared" ref="EB73:FH73" si="298">SUM(EB71:EB72)</f>
        <v>4670269.3499999996</v>
      </c>
      <c r="EC73" s="94">
        <f t="shared" si="298"/>
        <v>4539650.0999999996</v>
      </c>
      <c r="ED73" s="94">
        <f t="shared" si="298"/>
        <v>4491917.9700000007</v>
      </c>
      <c r="EE73" s="94">
        <f t="shared" si="298"/>
        <v>4363221.7300000004</v>
      </c>
      <c r="EF73" s="94">
        <f t="shared" si="298"/>
        <v>4393644.3499999996</v>
      </c>
      <c r="EG73" s="94">
        <f t="shared" si="298"/>
        <v>4146748.95</v>
      </c>
      <c r="EH73" s="94">
        <f t="shared" si="298"/>
        <v>4789555.78</v>
      </c>
      <c r="EI73" s="94">
        <f t="shared" si="298"/>
        <v>4837396.33</v>
      </c>
      <c r="EJ73" s="94">
        <f t="shared" si="298"/>
        <v>5071053.8899999997</v>
      </c>
      <c r="EK73" s="94">
        <f t="shared" si="298"/>
        <v>4806273.4399999995</v>
      </c>
      <c r="EL73" s="94">
        <f t="shared" si="298"/>
        <v>4956219.49</v>
      </c>
      <c r="EM73" s="94">
        <f t="shared" si="298"/>
        <v>5119715.6500000004</v>
      </c>
      <c r="EN73" s="94">
        <f t="shared" si="298"/>
        <v>4826969.82</v>
      </c>
      <c r="EO73" s="94">
        <f t="shared" si="298"/>
        <v>4956351.7299999995</v>
      </c>
      <c r="EP73" s="94">
        <f t="shared" si="298"/>
        <v>4881583.9400000004</v>
      </c>
      <c r="EQ73" s="94">
        <f t="shared" si="298"/>
        <v>4632414.97</v>
      </c>
      <c r="ER73" s="94">
        <f t="shared" si="298"/>
        <v>4630939.16</v>
      </c>
      <c r="ES73" s="94">
        <f t="shared" si="298"/>
        <v>4442153.3499999996</v>
      </c>
      <c r="ET73" s="94">
        <f t="shared" si="298"/>
        <v>4934143.7300000004</v>
      </c>
      <c r="EU73" s="94">
        <f t="shared" si="298"/>
        <v>4868463.2299999995</v>
      </c>
      <c r="EV73" s="94">
        <f t="shared" si="298"/>
        <v>5308198.3199999994</v>
      </c>
      <c r="EW73" s="94">
        <f t="shared" si="298"/>
        <v>5136214.8899999997</v>
      </c>
      <c r="EX73" s="94">
        <f t="shared" si="298"/>
        <v>5296620.97</v>
      </c>
      <c r="EY73" s="94">
        <f t="shared" si="298"/>
        <v>5467879.2000000002</v>
      </c>
      <c r="EZ73" s="94">
        <f t="shared" si="298"/>
        <v>5286004.5</v>
      </c>
      <c r="FA73" s="94">
        <f t="shared" si="298"/>
        <v>5076321.6100000003</v>
      </c>
      <c r="FB73" s="94">
        <f t="shared" si="298"/>
        <v>5291515.8</v>
      </c>
      <c r="FC73" s="94">
        <f t="shared" si="298"/>
        <v>5001481.5599999996</v>
      </c>
      <c r="FD73" s="94">
        <f t="shared" si="298"/>
        <v>4681703.05</v>
      </c>
      <c r="FE73" s="94">
        <f t="shared" si="298"/>
        <v>4978244.3100000005</v>
      </c>
      <c r="FF73" s="94">
        <f t="shared" si="298"/>
        <v>5003986.21</v>
      </c>
      <c r="FG73" s="94">
        <f t="shared" si="298"/>
        <v>5083573.67</v>
      </c>
      <c r="FH73" s="94">
        <f t="shared" si="298"/>
        <v>5428564.29</v>
      </c>
      <c r="FI73" s="94">
        <f t="shared" ref="FI73:FK73" si="299">SUM(FI71:FI72)</f>
        <v>5412000.8700000001</v>
      </c>
      <c r="FJ73" s="94">
        <f t="shared" si="299"/>
        <v>5567370.8900000006</v>
      </c>
      <c r="FK73" s="94">
        <f t="shared" si="299"/>
        <v>5369044.9899999993</v>
      </c>
    </row>
    <row r="74" spans="2:167" x14ac:dyDescent="0.25">
      <c r="B74" s="114" t="s">
        <v>10</v>
      </c>
      <c r="C74" s="78">
        <f t="shared" ref="C74:Q74" si="300">SUM(C71)/C73</f>
        <v>0.93949508146125738</v>
      </c>
      <c r="D74" s="14">
        <f t="shared" si="300"/>
        <v>0.58055377258319862</v>
      </c>
      <c r="E74" s="14">
        <f t="shared" si="300"/>
        <v>0.40640326116184339</v>
      </c>
      <c r="F74" s="14">
        <f t="shared" si="300"/>
        <v>0.56396232940895163</v>
      </c>
      <c r="G74" s="14">
        <f t="shared" si="300"/>
        <v>0.57304805076108234</v>
      </c>
      <c r="H74" s="14">
        <f t="shared" si="300"/>
        <v>0.45660680286330435</v>
      </c>
      <c r="I74" s="14">
        <f t="shared" si="300"/>
        <v>0.43996533384940056</v>
      </c>
      <c r="J74" s="14">
        <f t="shared" si="300"/>
        <v>0.48085514675647623</v>
      </c>
      <c r="K74" s="14">
        <f t="shared" si="300"/>
        <v>0.53164517048196636</v>
      </c>
      <c r="L74" s="14">
        <f t="shared" si="300"/>
        <v>0.44587767449593446</v>
      </c>
      <c r="M74" s="14">
        <f t="shared" si="300"/>
        <v>0.39178128733866296</v>
      </c>
      <c r="N74" s="14">
        <f t="shared" si="300"/>
        <v>0.45480970183498215</v>
      </c>
      <c r="O74" s="136">
        <f t="shared" si="300"/>
        <v>0.51038328785213727</v>
      </c>
      <c r="P74" s="14">
        <f t="shared" si="300"/>
        <v>0.47402627858341834</v>
      </c>
      <c r="Q74" s="14">
        <f t="shared" si="300"/>
        <v>0.45391143282131591</v>
      </c>
      <c r="R74" s="14">
        <f t="shared" ref="R74:W74" si="301">SUM(R71)/R73</f>
        <v>0.42534191808319882</v>
      </c>
      <c r="S74" s="14">
        <f t="shared" si="301"/>
        <v>0.4042155204450768</v>
      </c>
      <c r="T74" s="14">
        <f t="shared" si="301"/>
        <v>0.41205752214594188</v>
      </c>
      <c r="U74" s="14">
        <f t="shared" si="301"/>
        <v>0.41750866125151664</v>
      </c>
      <c r="V74" s="14">
        <f t="shared" si="301"/>
        <v>0.40256280654030652</v>
      </c>
      <c r="W74" s="14">
        <f t="shared" si="301"/>
        <v>0.40916002461340567</v>
      </c>
      <c r="X74" s="14">
        <f t="shared" ref="X74:AC74" si="302">SUM(X71)/X73</f>
        <v>0.40178389830851063</v>
      </c>
      <c r="Y74" s="14">
        <f t="shared" si="302"/>
        <v>0.39468643325118768</v>
      </c>
      <c r="Z74" s="150">
        <f t="shared" si="302"/>
        <v>0.36599102820890556</v>
      </c>
      <c r="AA74" s="136">
        <f t="shared" si="302"/>
        <v>0.37575703035512009</v>
      </c>
      <c r="AB74" s="14">
        <f t="shared" si="302"/>
        <v>0.34889761475098718</v>
      </c>
      <c r="AC74" s="14">
        <f t="shared" si="302"/>
        <v>0.36095101469017959</v>
      </c>
      <c r="AD74" s="14">
        <f t="shared" ref="AD74:AI74" si="303">SUM(AD71)/AD73</f>
        <v>0.35759408466917458</v>
      </c>
      <c r="AE74" s="14">
        <f t="shared" si="303"/>
        <v>0.34666107265861035</v>
      </c>
      <c r="AF74" s="14">
        <f t="shared" si="303"/>
        <v>0.31563344426855128</v>
      </c>
      <c r="AG74" s="14">
        <f t="shared" si="303"/>
        <v>0.32053433578350221</v>
      </c>
      <c r="AH74" s="14">
        <f t="shared" si="303"/>
        <v>0.30919303318493513</v>
      </c>
      <c r="AI74" s="14">
        <f t="shared" si="303"/>
        <v>0.30894085172953778</v>
      </c>
      <c r="AJ74" s="14">
        <f t="shared" ref="AJ74:AO74" si="304">SUM(AJ71)/AJ73</f>
        <v>0.29565087206615553</v>
      </c>
      <c r="AK74" s="14">
        <f t="shared" si="304"/>
        <v>0.30875792156026732</v>
      </c>
      <c r="AL74" s="150">
        <f t="shared" si="304"/>
        <v>0.28070090064879577</v>
      </c>
      <c r="AM74" s="14">
        <f t="shared" si="304"/>
        <v>0.30282916763374373</v>
      </c>
      <c r="AN74" s="14">
        <f t="shared" si="304"/>
        <v>0.31136588513012964</v>
      </c>
      <c r="AO74" s="14">
        <f t="shared" si="304"/>
        <v>0.26639953538323347</v>
      </c>
      <c r="AP74" s="14">
        <f t="shared" ref="AP74:AU74" si="305">SUM(AP71)/AP73</f>
        <v>0.29411060320013821</v>
      </c>
      <c r="AQ74" s="14">
        <f t="shared" si="305"/>
        <v>0.30117638452155637</v>
      </c>
      <c r="AR74" s="14">
        <f t="shared" si="305"/>
        <v>0.26148809098985604</v>
      </c>
      <c r="AS74" s="14">
        <f t="shared" si="305"/>
        <v>0.27288296452369837</v>
      </c>
      <c r="AT74" s="14">
        <f t="shared" si="305"/>
        <v>0.2686385975809385</v>
      </c>
      <c r="AU74" s="14">
        <f t="shared" si="305"/>
        <v>0.26677095205127355</v>
      </c>
      <c r="AV74" s="14">
        <f t="shared" ref="AV74:BJ74" si="306">SUM(AV71)/AV73</f>
        <v>0.25452591955172332</v>
      </c>
      <c r="AW74" s="14">
        <f t="shared" si="306"/>
        <v>0.26089036335066262</v>
      </c>
      <c r="AX74" s="23">
        <f t="shared" si="306"/>
        <v>0.24906992343194892</v>
      </c>
      <c r="AY74" s="14">
        <f t="shared" si="306"/>
        <v>0.26886563011679948</v>
      </c>
      <c r="AZ74" s="14">
        <f t="shared" si="306"/>
        <v>0.29485513918377315</v>
      </c>
      <c r="BA74" s="14">
        <f t="shared" si="306"/>
        <v>0.24356033003030411</v>
      </c>
      <c r="BB74" s="14">
        <f t="shared" si="306"/>
        <v>0.25551891030991131</v>
      </c>
      <c r="BC74" s="14">
        <f t="shared" si="306"/>
        <v>0.23788232648371602</v>
      </c>
      <c r="BD74" s="14">
        <f t="shared" si="306"/>
        <v>0.24696311478239344</v>
      </c>
      <c r="BE74" s="14">
        <f t="shared" si="306"/>
        <v>0.2645453515950848</v>
      </c>
      <c r="BF74" s="14">
        <f t="shared" si="306"/>
        <v>0.25716991656998112</v>
      </c>
      <c r="BG74" s="14">
        <f t="shared" si="306"/>
        <v>0.26565242848210313</v>
      </c>
      <c r="BH74" s="14">
        <f t="shared" si="306"/>
        <v>0.25466656913038554</v>
      </c>
      <c r="BI74" s="14">
        <f t="shared" si="306"/>
        <v>0.27157352089105774</v>
      </c>
      <c r="BJ74" s="23">
        <f t="shared" si="306"/>
        <v>0.2719886638132239</v>
      </c>
      <c r="BK74" s="14">
        <f t="shared" ref="BK74:BP74" si="307">SUM(BK71)/BK73</f>
        <v>0.27964723372433337</v>
      </c>
      <c r="BL74" s="14">
        <f t="shared" si="307"/>
        <v>0.27638434937977097</v>
      </c>
      <c r="BM74" s="14">
        <f t="shared" si="307"/>
        <v>0.26975527120515347</v>
      </c>
      <c r="BN74" s="14">
        <f t="shared" si="307"/>
        <v>0.2730949059611088</v>
      </c>
      <c r="BO74" s="14">
        <f t="shared" si="307"/>
        <v>0.25307641822939719</v>
      </c>
      <c r="BP74" s="14">
        <f t="shared" si="307"/>
        <v>0.2690799532915813</v>
      </c>
      <c r="BQ74" s="14">
        <f t="shared" ref="BQ74:CB74" si="308">SUM(BQ71)/BQ73</f>
        <v>0.26858627766030907</v>
      </c>
      <c r="BR74" s="14">
        <f t="shared" si="308"/>
        <v>0.27198705000666157</v>
      </c>
      <c r="BS74" s="14">
        <f t="shared" si="308"/>
        <v>0.27942518757506429</v>
      </c>
      <c r="BT74" s="14">
        <f t="shared" si="308"/>
        <v>0.27395832475765486</v>
      </c>
      <c r="BU74" s="14">
        <f t="shared" si="308"/>
        <v>0.26746845716450085</v>
      </c>
      <c r="BV74" s="23">
        <f t="shared" si="308"/>
        <v>0.27331395675760367</v>
      </c>
      <c r="BW74" s="14">
        <f t="shared" si="308"/>
        <v>0.27578764256824273</v>
      </c>
      <c r="BX74" s="14">
        <f t="shared" si="308"/>
        <v>0.29624056522870518</v>
      </c>
      <c r="BY74" s="14">
        <f t="shared" si="308"/>
        <v>0.29079570570719976</v>
      </c>
      <c r="BZ74" s="14">
        <f t="shared" si="308"/>
        <v>0.27247270507910254</v>
      </c>
      <c r="CA74" s="14">
        <f t="shared" si="308"/>
        <v>0.26956928239723205</v>
      </c>
      <c r="CB74" s="14">
        <f t="shared" si="308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09">SUM(CF71)/CF73</f>
        <v>0.23633032367161719</v>
      </c>
      <c r="CG74" s="14">
        <f t="shared" si="309"/>
        <v>0.22635575085805015</v>
      </c>
      <c r="CH74" s="14">
        <f t="shared" si="309"/>
        <v>0.21854569234922266</v>
      </c>
      <c r="CI74" s="78">
        <f t="shared" si="309"/>
        <v>0.22871475394218466</v>
      </c>
      <c r="CJ74" s="14">
        <f t="shared" si="309"/>
        <v>0.23922405741499095</v>
      </c>
      <c r="CK74" s="14">
        <f t="shared" si="309"/>
        <v>0.23738639702010042</v>
      </c>
      <c r="CL74" s="14">
        <f t="shared" si="309"/>
        <v>0.23935398670021948</v>
      </c>
      <c r="CM74" s="14">
        <f t="shared" si="309"/>
        <v>0.24647140928523054</v>
      </c>
      <c r="CN74" s="14">
        <f t="shared" si="309"/>
        <v>0.2462869741171835</v>
      </c>
      <c r="CO74" s="14">
        <f t="shared" si="309"/>
        <v>0.22735734592141946</v>
      </c>
      <c r="CP74" s="14">
        <f t="shared" si="309"/>
        <v>0.23967419205860108</v>
      </c>
      <c r="CQ74" s="14">
        <f t="shared" si="309"/>
        <v>0.23868807015851781</v>
      </c>
      <c r="CR74" s="14">
        <f t="shared" ref="CR74:EA74" si="310">SUM(CR71)/CR73</f>
        <v>0.23855211642910235</v>
      </c>
      <c r="CS74" s="14">
        <f t="shared" si="310"/>
        <v>0.22604659740419908</v>
      </c>
      <c r="CT74" s="23">
        <f t="shared" si="310"/>
        <v>0.21562979705749988</v>
      </c>
      <c r="CU74" s="14">
        <f t="shared" si="310"/>
        <v>0.23855511691138687</v>
      </c>
      <c r="CV74" s="14">
        <f t="shared" si="310"/>
        <v>0.22173303943490133</v>
      </c>
      <c r="CW74" s="14">
        <f t="shared" si="310"/>
        <v>0.21646762640245162</v>
      </c>
      <c r="CX74" s="14">
        <f t="shared" si="310"/>
        <v>0.21517950506307745</v>
      </c>
      <c r="CY74" s="14">
        <f t="shared" si="310"/>
        <v>0.20144324861263649</v>
      </c>
      <c r="CZ74" s="14">
        <f t="shared" si="310"/>
        <v>0.21301943609308052</v>
      </c>
      <c r="DA74" s="14">
        <f t="shared" si="310"/>
        <v>0.21837083729107917</v>
      </c>
      <c r="DB74" s="14">
        <f t="shared" si="310"/>
        <v>0.21029816575308144</v>
      </c>
      <c r="DC74" s="14">
        <f t="shared" si="310"/>
        <v>0.21658404403348475</v>
      </c>
      <c r="DD74" s="14">
        <f t="shared" si="310"/>
        <v>0.23309080757140305</v>
      </c>
      <c r="DE74" s="14">
        <f t="shared" si="310"/>
        <v>0.20596210277893851</v>
      </c>
      <c r="DF74" s="23">
        <f t="shared" si="310"/>
        <v>0.19844151311115749</v>
      </c>
      <c r="DG74" s="14">
        <f t="shared" si="310"/>
        <v>0.20695551059184991</v>
      </c>
      <c r="DH74" s="14">
        <f t="shared" si="310"/>
        <v>0.21126716952918903</v>
      </c>
      <c r="DI74" s="14">
        <f t="shared" si="310"/>
        <v>0.21665048004748744</v>
      </c>
      <c r="DJ74" s="14">
        <f t="shared" si="310"/>
        <v>0.19263361307108701</v>
      </c>
      <c r="DK74" s="14">
        <f t="shared" si="310"/>
        <v>0.18928702944293216</v>
      </c>
      <c r="DL74" s="14">
        <f t="shared" si="310"/>
        <v>0.19052224300673681</v>
      </c>
      <c r="DM74" s="14">
        <f t="shared" si="310"/>
        <v>0.19630340841744884</v>
      </c>
      <c r="DN74" s="14">
        <f t="shared" si="310"/>
        <v>0.19958833832368075</v>
      </c>
      <c r="DO74" s="14">
        <f t="shared" si="310"/>
        <v>0.19783438118437607</v>
      </c>
      <c r="DP74" s="14">
        <f t="shared" si="310"/>
        <v>0.18814896844522164</v>
      </c>
      <c r="DQ74" s="14">
        <f t="shared" si="310"/>
        <v>0.18541146035141273</v>
      </c>
      <c r="DR74" s="14">
        <f t="shared" si="310"/>
        <v>0.18603900738367485</v>
      </c>
      <c r="DS74" s="14">
        <f t="shared" si="310"/>
        <v>0.17874852607409719</v>
      </c>
      <c r="DT74" s="14">
        <f t="shared" si="310"/>
        <v>0.16296818853286021</v>
      </c>
      <c r="DU74" s="14">
        <f t="shared" si="310"/>
        <v>0.1662033088613403</v>
      </c>
      <c r="DV74" s="14">
        <f t="shared" si="310"/>
        <v>0.16256997273414944</v>
      </c>
      <c r="DW74" s="14">
        <f t="shared" si="310"/>
        <v>0.16249087281929764</v>
      </c>
      <c r="DX74" s="14">
        <f t="shared" si="310"/>
        <v>0.16419639710614722</v>
      </c>
      <c r="DY74" s="14">
        <f t="shared" si="310"/>
        <v>0.168321691059372</v>
      </c>
      <c r="DZ74" s="14">
        <f t="shared" si="310"/>
        <v>0.16244408050371906</v>
      </c>
      <c r="EA74" s="14">
        <f t="shared" si="310"/>
        <v>0.16477392334764715</v>
      </c>
      <c r="EB74" s="14">
        <f t="shared" ref="EB74:FH74" si="311">SUM(EB71)/EB73</f>
        <v>0.16295772748096424</v>
      </c>
      <c r="EC74" s="14">
        <f t="shared" si="311"/>
        <v>0.16103506964116021</v>
      </c>
      <c r="ED74" s="14">
        <f t="shared" si="311"/>
        <v>0.16126709678093251</v>
      </c>
      <c r="EE74" s="14">
        <f t="shared" si="311"/>
        <v>0.15541818911870883</v>
      </c>
      <c r="EF74" s="14">
        <f t="shared" si="311"/>
        <v>0.14637989076198213</v>
      </c>
      <c r="EG74" s="14">
        <f t="shared" si="311"/>
        <v>0.14439641686049018</v>
      </c>
      <c r="EH74" s="14">
        <f t="shared" si="311"/>
        <v>0.1410574594038865</v>
      </c>
      <c r="EI74" s="14">
        <f t="shared" si="311"/>
        <v>0.14177494735065466</v>
      </c>
      <c r="EJ74" s="14">
        <f t="shared" si="311"/>
        <v>0.13175265230715189</v>
      </c>
      <c r="EK74" s="14">
        <f t="shared" si="311"/>
        <v>0.13594754608884677</v>
      </c>
      <c r="EL74" s="14">
        <f t="shared" si="311"/>
        <v>0.13767531913724829</v>
      </c>
      <c r="EM74" s="14">
        <f t="shared" si="311"/>
        <v>0.14091992003501208</v>
      </c>
      <c r="EN74" s="14">
        <f t="shared" si="311"/>
        <v>0.14503151378725629</v>
      </c>
      <c r="EO74" s="14">
        <f t="shared" si="311"/>
        <v>0.13994451923209253</v>
      </c>
      <c r="EP74" s="14">
        <f t="shared" si="311"/>
        <v>0.13434839143624352</v>
      </c>
      <c r="EQ74" s="14">
        <f t="shared" si="311"/>
        <v>0.13437181557160888</v>
      </c>
      <c r="ER74" s="14">
        <f t="shared" si="311"/>
        <v>0.13885774953692115</v>
      </c>
      <c r="ES74" s="14">
        <f t="shared" si="311"/>
        <v>0.14289857868144062</v>
      </c>
      <c r="ET74" s="14">
        <f t="shared" si="311"/>
        <v>0.13476855486737105</v>
      </c>
      <c r="EU74" s="14">
        <f t="shared" si="311"/>
        <v>0.14358676587971275</v>
      </c>
      <c r="EV74" s="14">
        <f t="shared" si="311"/>
        <v>0.13941803892511689</v>
      </c>
      <c r="EW74" s="14">
        <f t="shared" si="311"/>
        <v>0.13273350017487295</v>
      </c>
      <c r="EX74" s="14">
        <f t="shared" si="311"/>
        <v>0.12929677503429135</v>
      </c>
      <c r="EY74" s="14">
        <f t="shared" si="311"/>
        <v>0.12399426636930823</v>
      </c>
      <c r="EZ74" s="14">
        <f t="shared" si="311"/>
        <v>0.11994387821652441</v>
      </c>
      <c r="FA74" s="14">
        <f t="shared" si="311"/>
        <v>0.12994945172514394</v>
      </c>
      <c r="FB74" s="14">
        <f t="shared" si="311"/>
        <v>0.11255040757886427</v>
      </c>
      <c r="FC74" s="14">
        <f t="shared" si="311"/>
        <v>0.12215657754019592</v>
      </c>
      <c r="FD74" s="14">
        <f t="shared" si="311"/>
        <v>0.13502248930546759</v>
      </c>
      <c r="FE74" s="14">
        <f t="shared" si="311"/>
        <v>0.13206268697568199</v>
      </c>
      <c r="FF74" s="14">
        <f t="shared" si="311"/>
        <v>0.12694719236646337</v>
      </c>
      <c r="FG74" s="14">
        <f t="shared" si="311"/>
        <v>0.12836655517574116</v>
      </c>
      <c r="FH74" s="14">
        <f t="shared" si="311"/>
        <v>0.12664574153915012</v>
      </c>
      <c r="FI74" s="14">
        <f t="shared" ref="FI74:FK74" si="312">SUM(FI71)/FI73</f>
        <v>0.12664440684023762</v>
      </c>
      <c r="FJ74" s="14">
        <f t="shared" si="312"/>
        <v>0.12995420177584036</v>
      </c>
      <c r="FK74" s="14">
        <f t="shared" si="312"/>
        <v>0.13215508555460997</v>
      </c>
    </row>
    <row r="75" spans="2:167" ht="13.8" thickBot="1" x14ac:dyDescent="0.3">
      <c r="B75" s="117" t="s">
        <v>11</v>
      </c>
      <c r="C75" s="79">
        <f t="shared" ref="C75:Q75" si="313">SUM(C72/C73)</f>
        <v>6.0504918538742604E-2</v>
      </c>
      <c r="D75" s="15">
        <f t="shared" si="313"/>
        <v>0.41944622741680132</v>
      </c>
      <c r="E75" s="15">
        <f t="shared" si="313"/>
        <v>0.59359673883815656</v>
      </c>
      <c r="F75" s="15">
        <f t="shared" si="313"/>
        <v>0.43603767059104837</v>
      </c>
      <c r="G75" s="15">
        <f t="shared" si="313"/>
        <v>0.42695194923891772</v>
      </c>
      <c r="H75" s="15">
        <f t="shared" si="313"/>
        <v>0.54339319713669565</v>
      </c>
      <c r="I75" s="15">
        <f t="shared" si="313"/>
        <v>0.56003466615059938</v>
      </c>
      <c r="J75" s="15">
        <f t="shared" si="313"/>
        <v>0.51914485324352377</v>
      </c>
      <c r="K75" s="15">
        <f t="shared" si="313"/>
        <v>0.46835482951803376</v>
      </c>
      <c r="L75" s="15">
        <f t="shared" si="313"/>
        <v>0.55412232550406559</v>
      </c>
      <c r="M75" s="15">
        <f t="shared" si="313"/>
        <v>0.60821871266133709</v>
      </c>
      <c r="N75" s="15">
        <f t="shared" si="313"/>
        <v>0.54519029816501785</v>
      </c>
      <c r="O75" s="137">
        <f t="shared" si="313"/>
        <v>0.48961671214786273</v>
      </c>
      <c r="P75" s="15">
        <f t="shared" si="313"/>
        <v>0.52597372141658172</v>
      </c>
      <c r="Q75" s="15">
        <f t="shared" si="313"/>
        <v>0.54608856717868415</v>
      </c>
      <c r="R75" s="15">
        <f t="shared" ref="R75:W75" si="314">SUM(R72/R73)</f>
        <v>0.57465808191680123</v>
      </c>
      <c r="S75" s="15">
        <f t="shared" si="314"/>
        <v>0.59578447955492309</v>
      </c>
      <c r="T75" s="15">
        <f t="shared" si="314"/>
        <v>0.58794247785405807</v>
      </c>
      <c r="U75" s="15">
        <f t="shared" si="314"/>
        <v>0.58249133874848336</v>
      </c>
      <c r="V75" s="15">
        <f t="shared" si="314"/>
        <v>0.59743719345969348</v>
      </c>
      <c r="W75" s="15">
        <f t="shared" si="314"/>
        <v>0.59083997538659427</v>
      </c>
      <c r="X75" s="15">
        <f t="shared" ref="X75:AC75" si="315">SUM(X72/X73)</f>
        <v>0.59821610169148931</v>
      </c>
      <c r="Y75" s="15">
        <f t="shared" si="315"/>
        <v>0.60531356674881232</v>
      </c>
      <c r="Z75" s="151">
        <f t="shared" si="315"/>
        <v>0.6340089717910945</v>
      </c>
      <c r="AA75" s="137">
        <f t="shared" si="315"/>
        <v>0.6242429696448798</v>
      </c>
      <c r="AB75" s="15">
        <f t="shared" si="315"/>
        <v>0.65110238524901276</v>
      </c>
      <c r="AC75" s="15">
        <f t="shared" si="315"/>
        <v>0.63904898530982046</v>
      </c>
      <c r="AD75" s="15">
        <f t="shared" ref="AD75:AI75" si="316">SUM(AD72/AD73)</f>
        <v>0.64240591533082536</v>
      </c>
      <c r="AE75" s="15">
        <f t="shared" si="316"/>
        <v>0.65333892734138965</v>
      </c>
      <c r="AF75" s="15">
        <f t="shared" si="316"/>
        <v>0.68436655573144878</v>
      </c>
      <c r="AG75" s="15">
        <f t="shared" si="316"/>
        <v>0.6794656642164979</v>
      </c>
      <c r="AH75" s="15">
        <f t="shared" si="316"/>
        <v>0.69080696681506482</v>
      </c>
      <c r="AI75" s="15">
        <f t="shared" si="316"/>
        <v>0.69105914827046233</v>
      </c>
      <c r="AJ75" s="15">
        <f t="shared" ref="AJ75:AO75" si="317">SUM(AJ72/AJ73)</f>
        <v>0.70434912793384452</v>
      </c>
      <c r="AK75" s="15">
        <f t="shared" si="317"/>
        <v>0.69124207843973273</v>
      </c>
      <c r="AL75" s="151">
        <f t="shared" si="317"/>
        <v>0.71929909935120429</v>
      </c>
      <c r="AM75" s="15">
        <f t="shared" si="317"/>
        <v>0.69717083236625621</v>
      </c>
      <c r="AN75" s="15">
        <f t="shared" si="317"/>
        <v>0.68863411486987036</v>
      </c>
      <c r="AO75" s="15">
        <f t="shared" si="317"/>
        <v>0.73360046461676665</v>
      </c>
      <c r="AP75" s="15">
        <f t="shared" ref="AP75:AU75" si="318">SUM(AP72/AP73)</f>
        <v>0.70588939679986173</v>
      </c>
      <c r="AQ75" s="15">
        <f t="shared" si="318"/>
        <v>0.69882361547844363</v>
      </c>
      <c r="AR75" s="15">
        <f t="shared" si="318"/>
        <v>0.73851190901014385</v>
      </c>
      <c r="AS75" s="15">
        <f t="shared" si="318"/>
        <v>0.72711703547630147</v>
      </c>
      <c r="AT75" s="15">
        <f t="shared" si="318"/>
        <v>0.73136140241906156</v>
      </c>
      <c r="AU75" s="15">
        <f t="shared" si="318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19">SUM(AY72/AY73)</f>
        <v>0.73113436988320046</v>
      </c>
      <c r="AZ75" s="15">
        <f t="shared" si="319"/>
        <v>0.70514486081622696</v>
      </c>
      <c r="BA75" s="15">
        <f t="shared" si="319"/>
        <v>0.7564396699696958</v>
      </c>
      <c r="BB75" s="15">
        <f t="shared" si="319"/>
        <v>0.74448108969008875</v>
      </c>
      <c r="BC75" s="15">
        <f t="shared" si="319"/>
        <v>0.7621176735162839</v>
      </c>
      <c r="BD75" s="15">
        <f t="shared" si="319"/>
        <v>0.7530368852176067</v>
      </c>
      <c r="BE75" s="15">
        <f t="shared" si="319"/>
        <v>0.73545464840491515</v>
      </c>
      <c r="BF75" s="15">
        <f t="shared" si="319"/>
        <v>0.74283008343001888</v>
      </c>
      <c r="BG75" s="15">
        <f t="shared" si="319"/>
        <v>0.73434757151789687</v>
      </c>
      <c r="BH75" s="15">
        <f t="shared" ref="BH75:BM75" si="320">SUM(BH72/BH73)</f>
        <v>0.74533343086961457</v>
      </c>
      <c r="BI75" s="15">
        <f t="shared" si="320"/>
        <v>0.72842647910894209</v>
      </c>
      <c r="BJ75" s="24">
        <f t="shared" si="320"/>
        <v>0.72801133618677605</v>
      </c>
      <c r="BK75" s="15">
        <f t="shared" si="320"/>
        <v>0.72035276627566669</v>
      </c>
      <c r="BL75" s="15">
        <f t="shared" si="320"/>
        <v>0.72361565062022903</v>
      </c>
      <c r="BM75" s="15">
        <f t="shared" si="320"/>
        <v>0.73024472879484648</v>
      </c>
      <c r="BN75" s="15">
        <f t="shared" ref="BN75:BS75" si="321">SUM(BN72/BN73)</f>
        <v>0.72690509403889125</v>
      </c>
      <c r="BO75" s="15">
        <f t="shared" si="321"/>
        <v>0.74692358177060281</v>
      </c>
      <c r="BP75" s="15">
        <f t="shared" si="321"/>
        <v>0.73092004670841881</v>
      </c>
      <c r="BQ75" s="15">
        <f t="shared" si="321"/>
        <v>0.73141372233969082</v>
      </c>
      <c r="BR75" s="15">
        <f t="shared" si="321"/>
        <v>0.72801294999333832</v>
      </c>
      <c r="BS75" s="15">
        <f t="shared" si="321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2">SUM(BW72/BW73)</f>
        <v>0.72421235743175727</v>
      </c>
      <c r="BX75" s="15">
        <f t="shared" si="322"/>
        <v>0.70375943477129477</v>
      </c>
      <c r="BY75" s="15">
        <f t="shared" si="322"/>
        <v>0.70920429429280019</v>
      </c>
      <c r="BZ75" s="15">
        <f t="shared" si="322"/>
        <v>0.72752729492089752</v>
      </c>
      <c r="CA75" s="15">
        <f t="shared" si="322"/>
        <v>0.73043071760276812</v>
      </c>
      <c r="CB75" s="15">
        <f t="shared" si="322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3">SUM(CF72/CF73)</f>
        <v>0.76366967632838278</v>
      </c>
      <c r="CG75" s="15">
        <f t="shared" si="323"/>
        <v>0.77364424914194985</v>
      </c>
      <c r="CH75" s="15">
        <f t="shared" si="323"/>
        <v>0.78145430765077739</v>
      </c>
      <c r="CI75" s="79">
        <f t="shared" si="323"/>
        <v>0.77128524605781534</v>
      </c>
      <c r="CJ75" s="15">
        <f t="shared" si="323"/>
        <v>0.76077594258500902</v>
      </c>
      <c r="CK75" s="15">
        <f t="shared" si="323"/>
        <v>0.76261360297989955</v>
      </c>
      <c r="CL75" s="15">
        <f t="shared" si="323"/>
        <v>0.76064601329978054</v>
      </c>
      <c r="CM75" s="15">
        <f t="shared" si="323"/>
        <v>0.75352859071476952</v>
      </c>
      <c r="CN75" s="15">
        <f t="shared" si="323"/>
        <v>0.75371302588281641</v>
      </c>
      <c r="CO75" s="15">
        <f t="shared" si="323"/>
        <v>0.77264265407858057</v>
      </c>
      <c r="CP75" s="15">
        <f t="shared" si="323"/>
        <v>0.76032580794139892</v>
      </c>
      <c r="CQ75" s="15">
        <f t="shared" si="323"/>
        <v>0.76131192984148222</v>
      </c>
      <c r="CR75" s="15">
        <f t="shared" ref="CR75:EA75" si="324">SUM(CR72/CR73)</f>
        <v>0.76144788357089765</v>
      </c>
      <c r="CS75" s="15">
        <f t="shared" si="324"/>
        <v>0.77395340259580103</v>
      </c>
      <c r="CT75" s="24">
        <f t="shared" si="324"/>
        <v>0.78437020294250015</v>
      </c>
      <c r="CU75" s="15">
        <f t="shared" si="324"/>
        <v>0.76144488308861313</v>
      </c>
      <c r="CV75" s="15">
        <f t="shared" si="324"/>
        <v>0.77826696056509859</v>
      </c>
      <c r="CW75" s="15">
        <f t="shared" si="324"/>
        <v>0.78353237359754835</v>
      </c>
      <c r="CX75" s="15">
        <f t="shared" si="324"/>
        <v>0.78482049493692263</v>
      </c>
      <c r="CY75" s="15">
        <f t="shared" si="324"/>
        <v>0.79855675138736359</v>
      </c>
      <c r="CZ75" s="15">
        <f t="shared" si="324"/>
        <v>0.78698056390691939</v>
      </c>
      <c r="DA75" s="15">
        <f t="shared" si="324"/>
        <v>0.78162916270892091</v>
      </c>
      <c r="DB75" s="15">
        <f t="shared" si="324"/>
        <v>0.78970183424691864</v>
      </c>
      <c r="DC75" s="15">
        <f t="shared" si="324"/>
        <v>0.78341595596651525</v>
      </c>
      <c r="DD75" s="15">
        <f t="shared" si="324"/>
        <v>0.7669091924285969</v>
      </c>
      <c r="DE75" s="15">
        <f t="shared" si="324"/>
        <v>0.79403789722106144</v>
      </c>
      <c r="DF75" s="24">
        <f t="shared" si="324"/>
        <v>0.80155848688884268</v>
      </c>
      <c r="DG75" s="15">
        <f t="shared" si="324"/>
        <v>0.79304448940815009</v>
      </c>
      <c r="DH75" s="15">
        <f t="shared" si="324"/>
        <v>0.78873283047081089</v>
      </c>
      <c r="DI75" s="15">
        <f t="shared" si="324"/>
        <v>0.78334951995251256</v>
      </c>
      <c r="DJ75" s="15">
        <f t="shared" si="324"/>
        <v>0.80736638692891294</v>
      </c>
      <c r="DK75" s="15">
        <f t="shared" si="324"/>
        <v>0.81071297055706792</v>
      </c>
      <c r="DL75" s="15">
        <f t="shared" si="324"/>
        <v>0.80947775699326319</v>
      </c>
      <c r="DM75" s="15">
        <f t="shared" si="324"/>
        <v>0.80369659158255125</v>
      </c>
      <c r="DN75" s="15">
        <f t="shared" si="324"/>
        <v>0.80041166167631927</v>
      </c>
      <c r="DO75" s="15">
        <f t="shared" si="324"/>
        <v>0.80216561881562387</v>
      </c>
      <c r="DP75" s="15">
        <f t="shared" si="324"/>
        <v>0.81185103155477845</v>
      </c>
      <c r="DQ75" s="15">
        <f t="shared" si="324"/>
        <v>0.81458853964858724</v>
      </c>
      <c r="DR75" s="15">
        <f t="shared" si="324"/>
        <v>0.81396099261632515</v>
      </c>
      <c r="DS75" s="15">
        <f t="shared" si="324"/>
        <v>0.82125147392590292</v>
      </c>
      <c r="DT75" s="15">
        <f t="shared" si="324"/>
        <v>0.83703181146713979</v>
      </c>
      <c r="DU75" s="15">
        <f t="shared" si="324"/>
        <v>0.83379669113865962</v>
      </c>
      <c r="DV75" s="15">
        <f t="shared" si="324"/>
        <v>0.83743002726585059</v>
      </c>
      <c r="DW75" s="15">
        <f t="shared" si="324"/>
        <v>0.83750912718070225</v>
      </c>
      <c r="DX75" s="15">
        <f t="shared" si="324"/>
        <v>0.8358036028938528</v>
      </c>
      <c r="DY75" s="15">
        <f t="shared" si="324"/>
        <v>0.831678308940628</v>
      </c>
      <c r="DZ75" s="15">
        <f t="shared" si="324"/>
        <v>0.83755591949628083</v>
      </c>
      <c r="EA75" s="15">
        <f t="shared" si="324"/>
        <v>0.83522607665235293</v>
      </c>
      <c r="EB75" s="15">
        <f t="shared" ref="EB75:FH75" si="325">SUM(EB72/EB73)</f>
        <v>0.83704227251903585</v>
      </c>
      <c r="EC75" s="15">
        <f t="shared" si="325"/>
        <v>0.83896493035883979</v>
      </c>
      <c r="ED75" s="15">
        <f t="shared" si="325"/>
        <v>0.83873290321906746</v>
      </c>
      <c r="EE75" s="15">
        <f t="shared" si="325"/>
        <v>0.84458181088129103</v>
      </c>
      <c r="EF75" s="15">
        <f t="shared" si="325"/>
        <v>0.8536201092380179</v>
      </c>
      <c r="EG75" s="15">
        <f t="shared" si="325"/>
        <v>0.85560358313950979</v>
      </c>
      <c r="EH75" s="15">
        <f t="shared" si="325"/>
        <v>0.85894254059611341</v>
      </c>
      <c r="EI75" s="15">
        <f t="shared" si="325"/>
        <v>0.85822505264934534</v>
      </c>
      <c r="EJ75" s="15">
        <f t="shared" si="325"/>
        <v>0.86824734769284817</v>
      </c>
      <c r="EK75" s="15">
        <f t="shared" si="325"/>
        <v>0.86405245391115337</v>
      </c>
      <c r="EL75" s="15">
        <f t="shared" si="325"/>
        <v>0.86232468086275182</v>
      </c>
      <c r="EM75" s="15">
        <f t="shared" si="325"/>
        <v>0.85908007996498792</v>
      </c>
      <c r="EN75" s="15">
        <f t="shared" si="325"/>
        <v>0.85496848621274368</v>
      </c>
      <c r="EO75" s="15">
        <f t="shared" si="325"/>
        <v>0.8600554807679075</v>
      </c>
      <c r="EP75" s="15">
        <f t="shared" si="325"/>
        <v>0.86565160856375645</v>
      </c>
      <c r="EQ75" s="15">
        <f t="shared" si="325"/>
        <v>0.86562818442839118</v>
      </c>
      <c r="ER75" s="15">
        <f t="shared" si="325"/>
        <v>0.8611422504630788</v>
      </c>
      <c r="ES75" s="15">
        <f t="shared" si="325"/>
        <v>0.85710142131855938</v>
      </c>
      <c r="ET75" s="15">
        <f t="shared" si="325"/>
        <v>0.86523144513262895</v>
      </c>
      <c r="EU75" s="15">
        <f t="shared" si="325"/>
        <v>0.85641323412028736</v>
      </c>
      <c r="EV75" s="15">
        <f t="shared" si="325"/>
        <v>0.86058196107488316</v>
      </c>
      <c r="EW75" s="15">
        <f t="shared" si="325"/>
        <v>0.86726649982512705</v>
      </c>
      <c r="EX75" s="15">
        <f t="shared" si="325"/>
        <v>0.87070322496570873</v>
      </c>
      <c r="EY75" s="15">
        <f t="shared" si="325"/>
        <v>0.87600573363069179</v>
      </c>
      <c r="EZ75" s="15">
        <f t="shared" si="325"/>
        <v>0.88005612178347559</v>
      </c>
      <c r="FA75" s="15">
        <f t="shared" si="325"/>
        <v>0.87005054827485606</v>
      </c>
      <c r="FB75" s="15">
        <f t="shared" si="325"/>
        <v>0.88744959242113575</v>
      </c>
      <c r="FC75" s="15">
        <f t="shared" si="325"/>
        <v>0.87784342245980407</v>
      </c>
      <c r="FD75" s="15">
        <f t="shared" si="325"/>
        <v>0.86497751069453244</v>
      </c>
      <c r="FE75" s="15">
        <f t="shared" si="325"/>
        <v>0.86793731302431798</v>
      </c>
      <c r="FF75" s="15">
        <f t="shared" si="325"/>
        <v>0.87305280763353665</v>
      </c>
      <c r="FG75" s="15">
        <f t="shared" si="325"/>
        <v>0.87163344482425886</v>
      </c>
      <c r="FH75" s="15">
        <f t="shared" si="325"/>
        <v>0.87335425846084991</v>
      </c>
      <c r="FI75" s="15">
        <f t="shared" ref="FI75:FK75" si="326">SUM(FI72/FI73)</f>
        <v>0.87335559315976241</v>
      </c>
      <c r="FJ75" s="15">
        <f t="shared" si="326"/>
        <v>0.87004579822415962</v>
      </c>
      <c r="FK75" s="15">
        <f t="shared" si="326"/>
        <v>0.86784491444539014</v>
      </c>
    </row>
    <row r="76" spans="2:167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67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67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</row>
    <row r="79" spans="2:167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</row>
    <row r="80" spans="2:167" s="68" customFormat="1" ht="13.8" thickTop="1" x14ac:dyDescent="0.25">
      <c r="B80" s="115" t="s">
        <v>9</v>
      </c>
      <c r="C80" s="87">
        <f t="shared" ref="C80:Q80" si="327">SUM(C78:C79)</f>
        <v>56295.156000000003</v>
      </c>
      <c r="D80" s="94">
        <f t="shared" si="327"/>
        <v>96904.567999999999</v>
      </c>
      <c r="E80" s="94">
        <f t="shared" si="327"/>
        <v>73498.588000000003</v>
      </c>
      <c r="F80" s="94">
        <f t="shared" si="327"/>
        <v>101305.467</v>
      </c>
      <c r="G80" s="94">
        <f t="shared" si="327"/>
        <v>95465.006000000008</v>
      </c>
      <c r="H80" s="94">
        <f t="shared" si="327"/>
        <v>105132.51</v>
      </c>
      <c r="I80" s="94">
        <f t="shared" si="327"/>
        <v>98744.184000000008</v>
      </c>
      <c r="J80" s="94">
        <f t="shared" si="327"/>
        <v>100043.151</v>
      </c>
      <c r="K80" s="94">
        <f t="shared" si="327"/>
        <v>103265.84000000001</v>
      </c>
      <c r="L80" s="94">
        <f t="shared" si="327"/>
        <v>100291.952</v>
      </c>
      <c r="M80" s="94">
        <f t="shared" si="327"/>
        <v>100298.58000000002</v>
      </c>
      <c r="N80" s="95">
        <f t="shared" si="327"/>
        <v>100046.61399999999</v>
      </c>
      <c r="O80" s="145">
        <f t="shared" si="327"/>
        <v>99446</v>
      </c>
      <c r="P80" s="94">
        <f t="shared" si="327"/>
        <v>95358</v>
      </c>
      <c r="Q80" s="94">
        <f t="shared" si="327"/>
        <v>97124</v>
      </c>
      <c r="R80" s="94">
        <f t="shared" ref="R80:W80" si="328">SUM(R78:R79)</f>
        <v>103463.52</v>
      </c>
      <c r="S80" s="94">
        <f t="shared" si="328"/>
        <v>102113.56299999999</v>
      </c>
      <c r="T80" s="94">
        <f t="shared" si="328"/>
        <v>105820.80799999999</v>
      </c>
      <c r="U80" s="94">
        <f t="shared" si="328"/>
        <v>95820.953999999998</v>
      </c>
      <c r="V80" s="94">
        <f t="shared" si="328"/>
        <v>117198.242</v>
      </c>
      <c r="W80" s="94">
        <f t="shared" si="328"/>
        <v>93157.392000000007</v>
      </c>
      <c r="X80" s="94">
        <f t="shared" ref="X80:AC80" si="329">SUM(X78:X79)</f>
        <v>103700.01999999999</v>
      </c>
      <c r="Y80" s="94">
        <f t="shared" si="329"/>
        <v>95658.590000000011</v>
      </c>
      <c r="Z80" s="159">
        <f t="shared" si="329"/>
        <v>101589.44</v>
      </c>
      <c r="AA80" s="145">
        <f t="shared" si="329"/>
        <v>95215.44</v>
      </c>
      <c r="AB80" s="94">
        <f t="shared" si="329"/>
        <v>92435.19</v>
      </c>
      <c r="AC80" s="94">
        <f t="shared" si="329"/>
        <v>99809.85</v>
      </c>
      <c r="AD80" s="94">
        <f t="shared" ref="AD80:AI80" si="330">SUM(AD78:AD79)</f>
        <v>94218.44</v>
      </c>
      <c r="AE80" s="94">
        <f t="shared" si="330"/>
        <v>90032.12000000001</v>
      </c>
      <c r="AF80" s="94">
        <f t="shared" si="330"/>
        <v>98857.31</v>
      </c>
      <c r="AG80" s="94">
        <f t="shared" si="330"/>
        <v>93404.76999999999</v>
      </c>
      <c r="AH80" s="94">
        <f t="shared" si="330"/>
        <v>95088.92</v>
      </c>
      <c r="AI80" s="94">
        <f t="shared" si="330"/>
        <v>94184.83</v>
      </c>
      <c r="AJ80" s="94">
        <f t="shared" ref="AJ80:AO80" si="331">SUM(AJ78:AJ79)</f>
        <v>93901.71100000001</v>
      </c>
      <c r="AK80" s="94">
        <f t="shared" si="331"/>
        <v>92154.65</v>
      </c>
      <c r="AL80" s="159">
        <f t="shared" si="331"/>
        <v>91685.481</v>
      </c>
      <c r="AM80" s="94">
        <f t="shared" si="331"/>
        <v>94382.92</v>
      </c>
      <c r="AN80" s="94">
        <f t="shared" si="331"/>
        <v>89712.68</v>
      </c>
      <c r="AO80" s="94">
        <f t="shared" si="331"/>
        <v>97213.260000000009</v>
      </c>
      <c r="AP80" s="94">
        <f t="shared" ref="AP80:AU80" si="332">SUM(AP78:AP79)</f>
        <v>91584.239999999991</v>
      </c>
      <c r="AQ80" s="94">
        <f t="shared" si="332"/>
        <v>91510.3</v>
      </c>
      <c r="AR80" s="94">
        <f t="shared" si="332"/>
        <v>93173.639999999985</v>
      </c>
      <c r="AS80" s="94">
        <f t="shared" si="332"/>
        <v>90799.44</v>
      </c>
      <c r="AT80" s="94">
        <f t="shared" si="332"/>
        <v>93566.31</v>
      </c>
      <c r="AU80" s="94">
        <f t="shared" si="332"/>
        <v>94651.11</v>
      </c>
      <c r="AV80" s="94">
        <f t="shared" ref="AV80:BJ80" si="333">SUM(AV78:AV79)</f>
        <v>92995.28</v>
      </c>
      <c r="AW80" s="94">
        <f t="shared" si="333"/>
        <v>91485.43</v>
      </c>
      <c r="AX80" s="96">
        <f t="shared" si="333"/>
        <v>91137.27</v>
      </c>
      <c r="AY80" s="94">
        <f t="shared" si="333"/>
        <v>94179.520000000004</v>
      </c>
      <c r="AZ80" s="94">
        <f t="shared" si="333"/>
        <v>91237.41</v>
      </c>
      <c r="BA80" s="94">
        <f t="shared" si="333"/>
        <v>97365.040000000008</v>
      </c>
      <c r="BB80" s="94">
        <f t="shared" si="333"/>
        <v>91362.89</v>
      </c>
      <c r="BC80" s="94">
        <f t="shared" si="333"/>
        <v>95166.6</v>
      </c>
      <c r="BD80" s="94">
        <f t="shared" si="333"/>
        <v>94303.299999999988</v>
      </c>
      <c r="BE80" s="94">
        <f t="shared" si="333"/>
        <v>92315.51</v>
      </c>
      <c r="BF80" s="94">
        <f t="shared" si="333"/>
        <v>95192.59</v>
      </c>
      <c r="BG80" s="94">
        <f t="shared" si="333"/>
        <v>92111.4</v>
      </c>
      <c r="BH80" s="94">
        <f t="shared" si="333"/>
        <v>94231.16</v>
      </c>
      <c r="BI80" s="94">
        <f t="shared" si="333"/>
        <v>92230</v>
      </c>
      <c r="BJ80" s="96">
        <f t="shared" si="333"/>
        <v>90540.87</v>
      </c>
      <c r="BK80" s="94">
        <f t="shared" ref="BK80:BP80" si="334">SUM(BK78:BK79)</f>
        <v>95736.84</v>
      </c>
      <c r="BL80" s="94">
        <f t="shared" si="334"/>
        <v>92419.68</v>
      </c>
      <c r="BM80" s="94">
        <f t="shared" si="334"/>
        <v>94486.959999999992</v>
      </c>
      <c r="BN80" s="94">
        <f t="shared" si="334"/>
        <v>91444.774000000005</v>
      </c>
      <c r="BO80" s="94">
        <f t="shared" si="334"/>
        <v>95027.027999999991</v>
      </c>
      <c r="BP80" s="94">
        <f t="shared" si="334"/>
        <v>93136.831000000006</v>
      </c>
      <c r="BQ80" s="94">
        <f t="shared" ref="BQ80:CB80" si="335">SUM(BQ78:BQ79)</f>
        <v>93089.06</v>
      </c>
      <c r="BR80" s="94">
        <f t="shared" si="335"/>
        <v>94936.510000000009</v>
      </c>
      <c r="BS80" s="94">
        <f t="shared" si="335"/>
        <v>90630.2</v>
      </c>
      <c r="BT80" s="94">
        <f t="shared" si="335"/>
        <v>92734.43</v>
      </c>
      <c r="BU80" s="94">
        <f t="shared" si="335"/>
        <v>92770.38</v>
      </c>
      <c r="BV80" s="96">
        <f t="shared" si="335"/>
        <v>94548.31</v>
      </c>
      <c r="BW80" s="94">
        <f t="shared" si="335"/>
        <v>96813.65</v>
      </c>
      <c r="BX80" s="94">
        <f t="shared" si="335"/>
        <v>93258.950000000012</v>
      </c>
      <c r="BY80" s="94">
        <f t="shared" si="335"/>
        <v>92731.88</v>
      </c>
      <c r="BZ80" s="94">
        <f t="shared" si="335"/>
        <v>92734.86</v>
      </c>
      <c r="CA80" s="94">
        <f t="shared" si="335"/>
        <v>92378.31</v>
      </c>
      <c r="CB80" s="94">
        <f t="shared" si="335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6">SUM(CF78:CF79)</f>
        <v>92305.03</v>
      </c>
      <c r="CG80" s="94">
        <f t="shared" si="336"/>
        <v>92424.69</v>
      </c>
      <c r="CH80" s="94">
        <f t="shared" si="336"/>
        <v>93428.56</v>
      </c>
      <c r="CI80" s="87">
        <f t="shared" si="336"/>
        <v>95987.15</v>
      </c>
      <c r="CJ80" s="94">
        <f t="shared" si="336"/>
        <v>93896.87</v>
      </c>
      <c r="CK80" s="94">
        <f t="shared" si="336"/>
        <v>92315.260000000009</v>
      </c>
      <c r="CL80" s="94">
        <f t="shared" si="336"/>
        <v>92322.170000000013</v>
      </c>
      <c r="CM80" s="94">
        <f t="shared" si="336"/>
        <v>91663.66</v>
      </c>
      <c r="CN80" s="94">
        <f t="shared" si="336"/>
        <v>91501.11</v>
      </c>
      <c r="CO80" s="94">
        <f t="shared" si="336"/>
        <v>91576.12</v>
      </c>
      <c r="CP80" s="94">
        <f t="shared" si="336"/>
        <v>91738.83</v>
      </c>
      <c r="CQ80" s="94">
        <f t="shared" si="336"/>
        <v>91065.989999999991</v>
      </c>
      <c r="CR80" s="94">
        <f t="shared" ref="CR80:EA80" si="337">SUM(CR78:CR79)</f>
        <v>91636.4</v>
      </c>
      <c r="CS80" s="94">
        <f t="shared" si="337"/>
        <v>91516.959999999992</v>
      </c>
      <c r="CT80" s="96">
        <f t="shared" si="337"/>
        <v>93045.45</v>
      </c>
      <c r="CU80" s="94">
        <f t="shared" si="337"/>
        <v>91592.956999999995</v>
      </c>
      <c r="CV80" s="94">
        <f t="shared" si="337"/>
        <v>91403.55</v>
      </c>
      <c r="CW80" s="94">
        <f t="shared" si="337"/>
        <v>91116.28899999999</v>
      </c>
      <c r="CX80" s="94">
        <f t="shared" si="337"/>
        <v>91473.37</v>
      </c>
      <c r="CY80" s="94">
        <f t="shared" si="337"/>
        <v>90737.079999999987</v>
      </c>
      <c r="CZ80" s="94">
        <f t="shared" si="337"/>
        <v>90800.209999999992</v>
      </c>
      <c r="DA80" s="94">
        <f t="shared" si="337"/>
        <v>89987.87</v>
      </c>
      <c r="DB80" s="94">
        <f t="shared" si="337"/>
        <v>89915.8</v>
      </c>
      <c r="DC80" s="94">
        <f t="shared" si="337"/>
        <v>90641.49</v>
      </c>
      <c r="DD80" s="94">
        <f t="shared" si="337"/>
        <v>89385.31</v>
      </c>
      <c r="DE80" s="94">
        <f t="shared" si="337"/>
        <v>89994.92</v>
      </c>
      <c r="DF80" s="96">
        <f t="shared" si="337"/>
        <v>92458.69</v>
      </c>
      <c r="DG80" s="94">
        <f t="shared" si="337"/>
        <v>87685.47</v>
      </c>
      <c r="DH80" s="94">
        <f t="shared" si="337"/>
        <v>81326.549999999988</v>
      </c>
      <c r="DI80" s="94">
        <f t="shared" si="337"/>
        <v>88661.19</v>
      </c>
      <c r="DJ80" s="94">
        <f t="shared" si="337"/>
        <v>86996.53</v>
      </c>
      <c r="DK80" s="94">
        <f t="shared" si="337"/>
        <v>86923.16</v>
      </c>
      <c r="DL80" s="94">
        <f t="shared" si="337"/>
        <v>89161.43</v>
      </c>
      <c r="DM80" s="94">
        <f t="shared" si="337"/>
        <v>87377.32</v>
      </c>
      <c r="DN80" s="94">
        <f t="shared" si="337"/>
        <v>89059.47</v>
      </c>
      <c r="DO80" s="94">
        <f t="shared" si="337"/>
        <v>88319.25</v>
      </c>
      <c r="DP80" s="94">
        <f t="shared" si="337"/>
        <v>88166.49</v>
      </c>
      <c r="DQ80" s="94">
        <f t="shared" si="337"/>
        <v>89435.98</v>
      </c>
      <c r="DR80" s="94">
        <f t="shared" si="337"/>
        <v>87138.66</v>
      </c>
      <c r="DS80" s="94">
        <f t="shared" si="337"/>
        <v>88069.83</v>
      </c>
      <c r="DT80" s="94">
        <f t="shared" si="337"/>
        <v>88332.110000000015</v>
      </c>
      <c r="DU80" s="94">
        <f t="shared" si="337"/>
        <v>89281.709999999992</v>
      </c>
      <c r="DV80" s="94">
        <f t="shared" si="337"/>
        <v>90272.37</v>
      </c>
      <c r="DW80" s="94">
        <f t="shared" si="337"/>
        <v>89319.19</v>
      </c>
      <c r="DX80" s="94">
        <f t="shared" si="337"/>
        <v>86771.560000000012</v>
      </c>
      <c r="DY80" s="94">
        <f t="shared" si="337"/>
        <v>89119.37</v>
      </c>
      <c r="DZ80" s="94">
        <f t="shared" si="337"/>
        <v>88984.98</v>
      </c>
      <c r="EA80" s="94">
        <f t="shared" si="337"/>
        <v>89297.52</v>
      </c>
      <c r="EB80" s="94">
        <f t="shared" ref="EB80:FH80" si="338">SUM(EB78:EB79)</f>
        <v>89210.73</v>
      </c>
      <c r="EC80" s="94">
        <f t="shared" si="338"/>
        <v>89063.33</v>
      </c>
      <c r="ED80" s="94">
        <f t="shared" si="338"/>
        <v>90007.11</v>
      </c>
      <c r="EE80" s="94">
        <f t="shared" si="338"/>
        <v>89751.15</v>
      </c>
      <c r="EF80" s="94">
        <f t="shared" si="338"/>
        <v>89085.139999999985</v>
      </c>
      <c r="EG80" s="94">
        <f t="shared" si="338"/>
        <v>89222.68</v>
      </c>
      <c r="EH80" s="94">
        <f t="shared" si="338"/>
        <v>89383.760000000009</v>
      </c>
      <c r="EI80" s="94">
        <f t="shared" si="338"/>
        <v>88607.88</v>
      </c>
      <c r="EJ80" s="94">
        <f t="shared" si="338"/>
        <v>88833.35</v>
      </c>
      <c r="EK80" s="94">
        <f t="shared" si="338"/>
        <v>89021.11</v>
      </c>
      <c r="EL80" s="94">
        <f t="shared" si="338"/>
        <v>87759.33</v>
      </c>
      <c r="EM80" s="94">
        <f t="shared" si="338"/>
        <v>87490.08</v>
      </c>
      <c r="EN80" s="94">
        <f t="shared" si="338"/>
        <v>88306.58</v>
      </c>
      <c r="EO80" s="94">
        <f t="shared" si="338"/>
        <v>88433.39</v>
      </c>
      <c r="EP80" s="94">
        <f t="shared" si="338"/>
        <v>88913.239999999991</v>
      </c>
      <c r="EQ80" s="94">
        <f t="shared" si="338"/>
        <v>86925.55</v>
      </c>
      <c r="ER80" s="94">
        <f t="shared" si="338"/>
        <v>87180.97</v>
      </c>
      <c r="ES80" s="94">
        <f t="shared" si="338"/>
        <v>86891.87</v>
      </c>
      <c r="ET80" s="94">
        <f t="shared" si="338"/>
        <v>88428.36</v>
      </c>
      <c r="EU80" s="94">
        <f t="shared" si="338"/>
        <v>88290.52</v>
      </c>
      <c r="EV80" s="94">
        <f t="shared" si="338"/>
        <v>88031.28</v>
      </c>
      <c r="EW80" s="94">
        <f t="shared" si="338"/>
        <v>88008.25</v>
      </c>
      <c r="EX80" s="94">
        <f t="shared" si="338"/>
        <v>87968.01</v>
      </c>
      <c r="EY80" s="94">
        <f t="shared" si="338"/>
        <v>88146.49</v>
      </c>
      <c r="EZ80" s="94">
        <f t="shared" si="338"/>
        <v>88730.99</v>
      </c>
      <c r="FA80" s="94">
        <f t="shared" si="338"/>
        <v>87335.94</v>
      </c>
      <c r="FB80" s="94">
        <f t="shared" si="338"/>
        <v>89453.7</v>
      </c>
      <c r="FC80" s="94">
        <f t="shared" si="338"/>
        <v>89150.51</v>
      </c>
      <c r="FD80" s="94">
        <f t="shared" si="338"/>
        <v>88307.609999999986</v>
      </c>
      <c r="FE80" s="94">
        <f t="shared" si="338"/>
        <v>88604.209999999992</v>
      </c>
      <c r="FF80" s="94">
        <f t="shared" si="338"/>
        <v>88093.13</v>
      </c>
      <c r="FG80" s="94">
        <f t="shared" si="338"/>
        <v>87864.84</v>
      </c>
      <c r="FH80" s="94">
        <f t="shared" si="338"/>
        <v>87666.11</v>
      </c>
      <c r="FI80" s="94">
        <f t="shared" ref="FI80:FK80" si="339">SUM(FI78:FI79)</f>
        <v>85296.52</v>
      </c>
      <c r="FJ80" s="94">
        <f t="shared" si="339"/>
        <v>83724.73</v>
      </c>
      <c r="FK80" s="94">
        <f t="shared" si="339"/>
        <v>92201.860000000015</v>
      </c>
    </row>
    <row r="81" spans="2:167" x14ac:dyDescent="0.25">
      <c r="B81" s="114" t="s">
        <v>10</v>
      </c>
      <c r="C81" s="78">
        <f t="shared" ref="C81:Q81" si="340">SUM(C78)/C80</f>
        <v>0.96996098563080635</v>
      </c>
      <c r="D81" s="14">
        <f t="shared" si="340"/>
        <v>0.85883478681830561</v>
      </c>
      <c r="E81" s="14">
        <f t="shared" si="340"/>
        <v>0.81553672840626545</v>
      </c>
      <c r="F81" s="14">
        <f t="shared" si="340"/>
        <v>0.80381311504146169</v>
      </c>
      <c r="G81" s="14">
        <f t="shared" si="340"/>
        <v>0.79645202138257865</v>
      </c>
      <c r="H81" s="14">
        <f t="shared" si="340"/>
        <v>0.79350576715042764</v>
      </c>
      <c r="I81" s="14">
        <f t="shared" si="340"/>
        <v>0.79253757365598354</v>
      </c>
      <c r="J81" s="14">
        <f t="shared" si="340"/>
        <v>0.7561268736927329</v>
      </c>
      <c r="K81" s="14">
        <f t="shared" si="340"/>
        <v>0.74140827208687798</v>
      </c>
      <c r="L81" s="14">
        <f t="shared" si="340"/>
        <v>0.75740206951002398</v>
      </c>
      <c r="M81" s="14">
        <f t="shared" si="340"/>
        <v>0.7548865696802487</v>
      </c>
      <c r="N81" s="14">
        <f t="shared" si="340"/>
        <v>0.7279430166422225</v>
      </c>
      <c r="O81" s="136">
        <f t="shared" si="340"/>
        <v>0.7348711863725037</v>
      </c>
      <c r="P81" s="14">
        <f t="shared" si="340"/>
        <v>0.7278571278760041</v>
      </c>
      <c r="Q81" s="14">
        <f t="shared" si="340"/>
        <v>0.71966764136567685</v>
      </c>
      <c r="R81" s="14">
        <f t="shared" ref="R81:W81" si="341">SUM(R78)/R80</f>
        <v>0.72124003706813755</v>
      </c>
      <c r="S81" s="14">
        <f t="shared" si="341"/>
        <v>0.71172214409950618</v>
      </c>
      <c r="T81" s="14">
        <f t="shared" si="341"/>
        <v>0.67807853064210211</v>
      </c>
      <c r="U81" s="14">
        <f t="shared" si="341"/>
        <v>0.74891108890441649</v>
      </c>
      <c r="V81" s="14">
        <f t="shared" si="341"/>
        <v>0.61365992162237382</v>
      </c>
      <c r="W81" s="14">
        <f t="shared" si="341"/>
        <v>0.83257678574771599</v>
      </c>
      <c r="X81" s="14">
        <f t="shared" ref="X81:AC81" si="342">SUM(X78)/X80</f>
        <v>0.76722154923403107</v>
      </c>
      <c r="Y81" s="14">
        <f t="shared" si="342"/>
        <v>0.76891024632497718</v>
      </c>
      <c r="Z81" s="150">
        <f t="shared" si="342"/>
        <v>0.76415924726034523</v>
      </c>
      <c r="AA81" s="136">
        <f t="shared" si="342"/>
        <v>0.76086210387727038</v>
      </c>
      <c r="AB81" s="14">
        <f t="shared" si="342"/>
        <v>0.83924855890922068</v>
      </c>
      <c r="AC81" s="14">
        <f t="shared" si="342"/>
        <v>0.79803566481664889</v>
      </c>
      <c r="AD81" s="14">
        <f t="shared" ref="AD81:AI81" si="343">SUM(AD78)/AD80</f>
        <v>0.81413521599381189</v>
      </c>
      <c r="AE81" s="14">
        <f t="shared" si="343"/>
        <v>0.81245826489479533</v>
      </c>
      <c r="AF81" s="14">
        <f t="shared" si="343"/>
        <v>0.80835954366955765</v>
      </c>
      <c r="AG81" s="14">
        <f t="shared" si="343"/>
        <v>0.80178378470392897</v>
      </c>
      <c r="AH81" s="14">
        <f t="shared" si="343"/>
        <v>0.79722159006538307</v>
      </c>
      <c r="AI81" s="14">
        <f t="shared" si="343"/>
        <v>0.79670791994846735</v>
      </c>
      <c r="AJ81" s="14">
        <f t="shared" ref="AJ81:AO81" si="344">SUM(AJ78)/AJ80</f>
        <v>0.79474228110710354</v>
      </c>
      <c r="AK81" s="14">
        <f t="shared" si="344"/>
        <v>0.79410600550270671</v>
      </c>
      <c r="AL81" s="150">
        <f t="shared" si="344"/>
        <v>0.79580278364902723</v>
      </c>
      <c r="AM81" s="14">
        <f t="shared" si="344"/>
        <v>0.75177034149822874</v>
      </c>
      <c r="AN81" s="14">
        <f t="shared" si="344"/>
        <v>0.70314876336321697</v>
      </c>
      <c r="AO81" s="14">
        <f t="shared" si="344"/>
        <v>0.6569341466380203</v>
      </c>
      <c r="AP81" s="14">
        <f t="shared" ref="AP81:AU81" si="345">SUM(AP78)/AP80</f>
        <v>0.68440137735488116</v>
      </c>
      <c r="AQ81" s="14">
        <f t="shared" si="345"/>
        <v>0.6725681152831976</v>
      </c>
      <c r="AR81" s="14">
        <f t="shared" si="345"/>
        <v>0.66493023134010865</v>
      </c>
      <c r="AS81" s="14">
        <f t="shared" si="345"/>
        <v>0.66957648637480593</v>
      </c>
      <c r="AT81" s="14">
        <f t="shared" si="345"/>
        <v>0.64839694971405848</v>
      </c>
      <c r="AU81" s="14">
        <f t="shared" si="345"/>
        <v>0.65537921319676018</v>
      </c>
      <c r="AV81" s="14">
        <f t="shared" ref="AV81:BJ81" si="346">SUM(AV78)/AV80</f>
        <v>0.65339853807634107</v>
      </c>
      <c r="AW81" s="14">
        <f t="shared" si="346"/>
        <v>0.64892715703473225</v>
      </c>
      <c r="AX81" s="23">
        <f t="shared" si="346"/>
        <v>0.65884780178295888</v>
      </c>
      <c r="AY81" s="14">
        <f t="shared" si="346"/>
        <v>0.64442704740903334</v>
      </c>
      <c r="AZ81" s="14">
        <f t="shared" si="346"/>
        <v>0.65605994295541703</v>
      </c>
      <c r="BA81" s="14">
        <f t="shared" si="346"/>
        <v>0.62293663105361019</v>
      </c>
      <c r="BB81" s="14">
        <f t="shared" si="346"/>
        <v>0.64752953852488682</v>
      </c>
      <c r="BC81" s="14">
        <f t="shared" si="346"/>
        <v>0.62852292716142</v>
      </c>
      <c r="BD81" s="14">
        <f t="shared" si="346"/>
        <v>0.62812425440042929</v>
      </c>
      <c r="BE81" s="14">
        <f t="shared" si="346"/>
        <v>0.63260767340179347</v>
      </c>
      <c r="BF81" s="14">
        <f t="shared" si="346"/>
        <v>0.592701910936555</v>
      </c>
      <c r="BG81" s="14">
        <f t="shared" si="346"/>
        <v>0.60035793615122557</v>
      </c>
      <c r="BH81" s="14">
        <f t="shared" si="346"/>
        <v>0.5891296467113426</v>
      </c>
      <c r="BI81" s="14">
        <f t="shared" si="346"/>
        <v>0.58503111785753004</v>
      </c>
      <c r="BJ81" s="23">
        <f t="shared" si="346"/>
        <v>0.59158609807924312</v>
      </c>
      <c r="BK81" s="14">
        <f t="shared" ref="BK81:BP81" si="347">SUM(BK78)/BK80</f>
        <v>0.56200988041802924</v>
      </c>
      <c r="BL81" s="14">
        <f t="shared" si="347"/>
        <v>0.55122967316052174</v>
      </c>
      <c r="BM81" s="14">
        <f t="shared" si="347"/>
        <v>0.46750334649352671</v>
      </c>
      <c r="BN81" s="14">
        <f t="shared" si="347"/>
        <v>0.47029564532577878</v>
      </c>
      <c r="BO81" s="14">
        <f t="shared" si="347"/>
        <v>0.4558873502810169</v>
      </c>
      <c r="BP81" s="14">
        <f t="shared" si="347"/>
        <v>0.45862776885762835</v>
      </c>
      <c r="BQ81" s="14">
        <f t="shared" ref="BQ81:CB81" si="348">SUM(BQ78)/BQ80</f>
        <v>0.45493455407112293</v>
      </c>
      <c r="BR81" s="14">
        <f t="shared" si="348"/>
        <v>0.44685938002144793</v>
      </c>
      <c r="BS81" s="14">
        <f t="shared" si="348"/>
        <v>0.4531476262879261</v>
      </c>
      <c r="BT81" s="14">
        <f t="shared" si="348"/>
        <v>0.44598839934639167</v>
      </c>
      <c r="BU81" s="14">
        <f t="shared" si="348"/>
        <v>0.44224654464064933</v>
      </c>
      <c r="BV81" s="23">
        <f t="shared" si="348"/>
        <v>0.43449798309456833</v>
      </c>
      <c r="BW81" s="14">
        <f t="shared" si="348"/>
        <v>0.42390551332379273</v>
      </c>
      <c r="BX81" s="14">
        <f t="shared" si="348"/>
        <v>0.42662907956823443</v>
      </c>
      <c r="BY81" s="14">
        <f t="shared" si="348"/>
        <v>0.42383644114623792</v>
      </c>
      <c r="BZ81" s="14">
        <f t="shared" si="348"/>
        <v>0.4229499025501306</v>
      </c>
      <c r="CA81" s="14">
        <f t="shared" si="348"/>
        <v>0.42262463991817995</v>
      </c>
      <c r="CB81" s="14">
        <f t="shared" si="348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49">SUM(CF78)/CF80</f>
        <v>0.40282766822133093</v>
      </c>
      <c r="CG81" s="14">
        <f t="shared" si="349"/>
        <v>0.39881594409459198</v>
      </c>
      <c r="CH81" s="14">
        <f t="shared" si="349"/>
        <v>0.39586760194099113</v>
      </c>
      <c r="CI81" s="78">
        <f t="shared" si="349"/>
        <v>0.39119767593891475</v>
      </c>
      <c r="CJ81" s="14">
        <f t="shared" si="349"/>
        <v>0.39308711781340533</v>
      </c>
      <c r="CK81" s="14">
        <f t="shared" si="349"/>
        <v>0.38318182714320465</v>
      </c>
      <c r="CL81" s="14">
        <f t="shared" si="349"/>
        <v>0.37958434035941746</v>
      </c>
      <c r="CM81" s="14">
        <f t="shared" si="349"/>
        <v>0.37998231796548382</v>
      </c>
      <c r="CN81" s="14">
        <f t="shared" si="349"/>
        <v>0.37709804831875809</v>
      </c>
      <c r="CO81" s="14">
        <f t="shared" si="349"/>
        <v>0.40476065157597851</v>
      </c>
      <c r="CP81" s="14">
        <f t="shared" si="349"/>
        <v>0.40648817954185812</v>
      </c>
      <c r="CQ81" s="14">
        <f t="shared" si="349"/>
        <v>0.39594013088750263</v>
      </c>
      <c r="CR81" s="14">
        <f t="shared" ref="CR81:EA81" si="350">SUM(CR78)/CR80</f>
        <v>0.39274578660881482</v>
      </c>
      <c r="CS81" s="14">
        <f t="shared" si="350"/>
        <v>0.3897573739337496</v>
      </c>
      <c r="CT81" s="23">
        <f t="shared" si="350"/>
        <v>0.38403726350939243</v>
      </c>
      <c r="CU81" s="14">
        <f t="shared" si="350"/>
        <v>0.39517589764025196</v>
      </c>
      <c r="CV81" s="14">
        <f t="shared" si="350"/>
        <v>0.38294593590730341</v>
      </c>
      <c r="CW81" s="14">
        <f t="shared" si="350"/>
        <v>0.38122262639559434</v>
      </c>
      <c r="CX81" s="14">
        <f t="shared" si="350"/>
        <v>0.38081804573287287</v>
      </c>
      <c r="CY81" s="14">
        <f t="shared" si="350"/>
        <v>0.38141948142920185</v>
      </c>
      <c r="CZ81" s="14">
        <f t="shared" si="350"/>
        <v>0.38081453776373431</v>
      </c>
      <c r="DA81" s="14">
        <f t="shared" si="350"/>
        <v>0.38117648523073172</v>
      </c>
      <c r="DB81" s="14">
        <f t="shared" si="350"/>
        <v>0.37360530629766964</v>
      </c>
      <c r="DC81" s="14">
        <f t="shared" si="350"/>
        <v>0.37161083737701134</v>
      </c>
      <c r="DD81" s="14">
        <f t="shared" si="350"/>
        <v>0.37013028203403892</v>
      </c>
      <c r="DE81" s="14">
        <f t="shared" si="350"/>
        <v>0.36277514330808897</v>
      </c>
      <c r="DF81" s="23">
        <f t="shared" si="350"/>
        <v>0.35333996187919164</v>
      </c>
      <c r="DG81" s="14">
        <f t="shared" si="350"/>
        <v>0.36743829964075003</v>
      </c>
      <c r="DH81" s="14">
        <f t="shared" si="350"/>
        <v>0.46079761160408267</v>
      </c>
      <c r="DI81" s="14">
        <f t="shared" si="350"/>
        <v>0.43639522546449017</v>
      </c>
      <c r="DJ81" s="14">
        <f t="shared" si="350"/>
        <v>0.44267236865654286</v>
      </c>
      <c r="DK81" s="14">
        <f t="shared" si="350"/>
        <v>0.43919595191891325</v>
      </c>
      <c r="DL81" s="14">
        <f t="shared" si="350"/>
        <v>0.43000129091693573</v>
      </c>
      <c r="DM81" s="14">
        <f t="shared" si="350"/>
        <v>0.40225930481731415</v>
      </c>
      <c r="DN81" s="14">
        <f t="shared" si="350"/>
        <v>0.39467144819074268</v>
      </c>
      <c r="DO81" s="14">
        <f t="shared" si="350"/>
        <v>0.39368212479159415</v>
      </c>
      <c r="DP81" s="14">
        <f t="shared" si="350"/>
        <v>0.39294623161248676</v>
      </c>
      <c r="DQ81" s="14">
        <f t="shared" si="350"/>
        <v>0.38718801985509638</v>
      </c>
      <c r="DR81" s="14">
        <f t="shared" si="350"/>
        <v>0.39160482844239292</v>
      </c>
      <c r="DS81" s="14">
        <f t="shared" si="350"/>
        <v>0.38505433699599506</v>
      </c>
      <c r="DT81" s="14">
        <f t="shared" si="350"/>
        <v>0.38286360418651832</v>
      </c>
      <c r="DU81" s="14">
        <f t="shared" si="350"/>
        <v>0.37872717715644111</v>
      </c>
      <c r="DV81" s="14">
        <f t="shared" si="350"/>
        <v>0.37200064648795639</v>
      </c>
      <c r="DW81" s="14">
        <f t="shared" si="350"/>
        <v>0.37228293270460688</v>
      </c>
      <c r="DX81" s="14">
        <f t="shared" si="350"/>
        <v>0.37227462546484119</v>
      </c>
      <c r="DY81" s="14">
        <f t="shared" si="350"/>
        <v>0.36125715430887811</v>
      </c>
      <c r="DZ81" s="14">
        <f t="shared" si="350"/>
        <v>0.35780982363540459</v>
      </c>
      <c r="EA81" s="14">
        <f t="shared" si="350"/>
        <v>0.35742134831963979</v>
      </c>
      <c r="EB81" s="14">
        <f t="shared" ref="EB81:FH81" si="351">SUM(EB78)/EB80</f>
        <v>0.35584351792659918</v>
      </c>
      <c r="EC81" s="14">
        <f t="shared" si="351"/>
        <v>0.35457353772871503</v>
      </c>
      <c r="ED81" s="14">
        <f t="shared" si="351"/>
        <v>0.35131524609555842</v>
      </c>
      <c r="EE81" s="14">
        <f t="shared" si="351"/>
        <v>0.35117622448291747</v>
      </c>
      <c r="EF81" s="14">
        <f t="shared" si="351"/>
        <v>0.35986787470951948</v>
      </c>
      <c r="EG81" s="14">
        <f t="shared" si="351"/>
        <v>0.35910902922889115</v>
      </c>
      <c r="EH81" s="14">
        <f t="shared" si="351"/>
        <v>0.35776208116552716</v>
      </c>
      <c r="EI81" s="14">
        <f t="shared" si="351"/>
        <v>0.35953010048316242</v>
      </c>
      <c r="EJ81" s="14">
        <f t="shared" si="351"/>
        <v>0.35911265307454915</v>
      </c>
      <c r="EK81" s="14">
        <f t="shared" si="351"/>
        <v>0.36131609682242782</v>
      </c>
      <c r="EL81" s="14">
        <f t="shared" si="351"/>
        <v>0.35141312040554545</v>
      </c>
      <c r="EM81" s="14">
        <f t="shared" si="351"/>
        <v>0.34578697379177159</v>
      </c>
      <c r="EN81" s="14">
        <f t="shared" si="351"/>
        <v>0.34875475870541017</v>
      </c>
      <c r="EO81" s="14">
        <f t="shared" si="351"/>
        <v>0.35144587355522616</v>
      </c>
      <c r="EP81" s="14">
        <f t="shared" si="351"/>
        <v>0.3495081272485403</v>
      </c>
      <c r="EQ81" s="14">
        <f t="shared" si="351"/>
        <v>0.35526631698045052</v>
      </c>
      <c r="ER81" s="14">
        <f t="shared" si="351"/>
        <v>0.35289524766700808</v>
      </c>
      <c r="ES81" s="14">
        <f t="shared" si="351"/>
        <v>0.3542165682474091</v>
      </c>
      <c r="ET81" s="14">
        <f t="shared" si="351"/>
        <v>0.34821023481607033</v>
      </c>
      <c r="EU81" s="14">
        <f t="shared" si="351"/>
        <v>0.34843548322062207</v>
      </c>
      <c r="EV81" s="14">
        <f t="shared" si="351"/>
        <v>0.35005057293271213</v>
      </c>
      <c r="EW81" s="14">
        <f t="shared" si="351"/>
        <v>0.3497826624208526</v>
      </c>
      <c r="EX81" s="14">
        <f t="shared" si="351"/>
        <v>0.3484684943992708</v>
      </c>
      <c r="EY81" s="14">
        <f t="shared" si="351"/>
        <v>0.34854263624110271</v>
      </c>
      <c r="EZ81" s="14">
        <f t="shared" si="351"/>
        <v>0.34447355991407286</v>
      </c>
      <c r="FA81" s="14">
        <f t="shared" si="351"/>
        <v>0.34278694429807477</v>
      </c>
      <c r="FB81" s="14">
        <f t="shared" si="351"/>
        <v>0.35270480706779034</v>
      </c>
      <c r="FC81" s="14">
        <f t="shared" si="351"/>
        <v>0.34456606025024428</v>
      </c>
      <c r="FD81" s="14">
        <f t="shared" si="351"/>
        <v>0.34547181154602652</v>
      </c>
      <c r="FE81" s="14">
        <f t="shared" si="351"/>
        <v>0.3460968728235374</v>
      </c>
      <c r="FF81" s="14">
        <f t="shared" si="351"/>
        <v>0.34427043289300763</v>
      </c>
      <c r="FG81" s="14">
        <f t="shared" si="351"/>
        <v>0.34328395749653673</v>
      </c>
      <c r="FH81" s="14">
        <f t="shared" si="351"/>
        <v>0.34150277684272751</v>
      </c>
      <c r="FI81" s="14">
        <f t="shared" ref="FI81:FK81" si="352">SUM(FI78)/FI80</f>
        <v>0.31607608376050977</v>
      </c>
      <c r="FJ81" s="14">
        <f t="shared" si="352"/>
        <v>0.30371671547940499</v>
      </c>
      <c r="FK81" s="14">
        <f t="shared" si="352"/>
        <v>0.36596322460306113</v>
      </c>
    </row>
    <row r="82" spans="2:167" ht="13.8" thickBot="1" x14ac:dyDescent="0.3">
      <c r="B82" s="117" t="s">
        <v>11</v>
      </c>
      <c r="C82" s="79">
        <f t="shared" ref="C82:Q82" si="353">SUM(C79/C80)</f>
        <v>3.0039014369193678E-2</v>
      </c>
      <c r="D82" s="15">
        <f t="shared" si="353"/>
        <v>0.14116521318169442</v>
      </c>
      <c r="E82" s="15">
        <f t="shared" si="353"/>
        <v>0.18446327159373463</v>
      </c>
      <c r="F82" s="15">
        <f t="shared" si="353"/>
        <v>0.19618688495853834</v>
      </c>
      <c r="G82" s="15">
        <f t="shared" si="353"/>
        <v>0.20354797861742138</v>
      </c>
      <c r="H82" s="15">
        <f t="shared" si="353"/>
        <v>0.20649423284957236</v>
      </c>
      <c r="I82" s="15">
        <f t="shared" si="353"/>
        <v>0.2074624263440164</v>
      </c>
      <c r="J82" s="15">
        <f t="shared" si="353"/>
        <v>0.24387312630726715</v>
      </c>
      <c r="K82" s="15">
        <f t="shared" si="353"/>
        <v>0.25859172791312207</v>
      </c>
      <c r="L82" s="15">
        <f t="shared" si="353"/>
        <v>0.24259793048997602</v>
      </c>
      <c r="M82" s="15">
        <f t="shared" si="353"/>
        <v>0.24511343031975133</v>
      </c>
      <c r="N82" s="15">
        <f t="shared" si="353"/>
        <v>0.27205698335777756</v>
      </c>
      <c r="O82" s="137">
        <f t="shared" si="353"/>
        <v>0.26512881362749635</v>
      </c>
      <c r="P82" s="15">
        <f t="shared" si="353"/>
        <v>0.2721428721239959</v>
      </c>
      <c r="Q82" s="15">
        <f t="shared" si="353"/>
        <v>0.28033235863432315</v>
      </c>
      <c r="R82" s="15">
        <f t="shared" ref="R82:W82" si="354">SUM(R79/R80)</f>
        <v>0.27875996293186239</v>
      </c>
      <c r="S82" s="15">
        <f t="shared" si="354"/>
        <v>0.28827785590049376</v>
      </c>
      <c r="T82" s="15">
        <f t="shared" si="354"/>
        <v>0.32192146935789795</v>
      </c>
      <c r="U82" s="15">
        <f t="shared" si="354"/>
        <v>0.25108891109558357</v>
      </c>
      <c r="V82" s="15">
        <f t="shared" si="354"/>
        <v>0.38634007837762624</v>
      </c>
      <c r="W82" s="15">
        <f t="shared" si="354"/>
        <v>0.16742321425228393</v>
      </c>
      <c r="X82" s="15">
        <f t="shared" ref="X82:AC82" si="355">SUM(X79/X80)</f>
        <v>0.23277845076596898</v>
      </c>
      <c r="Y82" s="15">
        <f t="shared" si="355"/>
        <v>0.2310897536750228</v>
      </c>
      <c r="Z82" s="151">
        <f t="shared" si="355"/>
        <v>0.23584075273965482</v>
      </c>
      <c r="AA82" s="137">
        <f t="shared" si="355"/>
        <v>0.23913789612272965</v>
      </c>
      <c r="AB82" s="15">
        <f t="shared" si="355"/>
        <v>0.16075144109077938</v>
      </c>
      <c r="AC82" s="15">
        <f t="shared" si="355"/>
        <v>0.20196433518335116</v>
      </c>
      <c r="AD82" s="15">
        <f t="shared" ref="AD82:AI82" si="356">SUM(AD79/AD80)</f>
        <v>0.18586478400618817</v>
      </c>
      <c r="AE82" s="15">
        <f t="shared" si="356"/>
        <v>0.18754173510520464</v>
      </c>
      <c r="AF82" s="15">
        <f t="shared" si="356"/>
        <v>0.19164045633044235</v>
      </c>
      <c r="AG82" s="15">
        <f t="shared" si="356"/>
        <v>0.19821621529607109</v>
      </c>
      <c r="AH82" s="15">
        <f t="shared" si="356"/>
        <v>0.20277840993461699</v>
      </c>
      <c r="AI82" s="15">
        <f t="shared" si="356"/>
        <v>0.20329208005153274</v>
      </c>
      <c r="AJ82" s="15">
        <f t="shared" ref="AJ82:AO82" si="357">SUM(AJ79/AJ80)</f>
        <v>0.2052577188928964</v>
      </c>
      <c r="AK82" s="15">
        <f t="shared" si="357"/>
        <v>0.20589399449729343</v>
      </c>
      <c r="AL82" s="151">
        <f t="shared" si="357"/>
        <v>0.20419721635097271</v>
      </c>
      <c r="AM82" s="15">
        <f t="shared" si="357"/>
        <v>0.24822965850177128</v>
      </c>
      <c r="AN82" s="15">
        <f t="shared" si="357"/>
        <v>0.29685123663678314</v>
      </c>
      <c r="AO82" s="15">
        <f t="shared" si="357"/>
        <v>0.34306585336197964</v>
      </c>
      <c r="AP82" s="15">
        <f t="shared" ref="AP82:AU82" si="358">SUM(AP79/AP80)</f>
        <v>0.3155986226451189</v>
      </c>
      <c r="AQ82" s="15">
        <f t="shared" si="358"/>
        <v>0.32743188471680235</v>
      </c>
      <c r="AR82" s="15">
        <f t="shared" si="358"/>
        <v>0.33506976865989141</v>
      </c>
      <c r="AS82" s="15">
        <f t="shared" si="358"/>
        <v>0.33042351362519418</v>
      </c>
      <c r="AT82" s="15">
        <f t="shared" si="358"/>
        <v>0.35160305028594158</v>
      </c>
      <c r="AU82" s="15">
        <f t="shared" si="358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59">SUM(AY79/AY80)</f>
        <v>0.35557295259096672</v>
      </c>
      <c r="AZ82" s="15">
        <f t="shared" si="359"/>
        <v>0.34394005704458291</v>
      </c>
      <c r="BA82" s="15">
        <f t="shared" si="359"/>
        <v>0.37706336894638975</v>
      </c>
      <c r="BB82" s="15">
        <f t="shared" si="359"/>
        <v>0.35247046147511318</v>
      </c>
      <c r="BC82" s="15">
        <f t="shared" si="359"/>
        <v>0.37147707283857989</v>
      </c>
      <c r="BD82" s="15">
        <f t="shared" si="359"/>
        <v>0.37187574559957082</v>
      </c>
      <c r="BE82" s="15">
        <f t="shared" si="359"/>
        <v>0.36739232659820648</v>
      </c>
      <c r="BF82" s="15">
        <f t="shared" si="359"/>
        <v>0.407298089063445</v>
      </c>
      <c r="BG82" s="15">
        <f t="shared" si="359"/>
        <v>0.39964206384877449</v>
      </c>
      <c r="BH82" s="15">
        <f t="shared" ref="BH82:BM82" si="360">SUM(BH79/BH80)</f>
        <v>0.4108703532886574</v>
      </c>
      <c r="BI82" s="15">
        <f t="shared" si="360"/>
        <v>0.41496888214246985</v>
      </c>
      <c r="BJ82" s="24">
        <f t="shared" si="360"/>
        <v>0.40841390192075694</v>
      </c>
      <c r="BK82" s="15">
        <f t="shared" si="360"/>
        <v>0.43799011958197076</v>
      </c>
      <c r="BL82" s="15">
        <f t="shared" si="360"/>
        <v>0.44877032683947837</v>
      </c>
      <c r="BM82" s="15">
        <f t="shared" si="360"/>
        <v>0.53249665350647335</v>
      </c>
      <c r="BN82" s="15">
        <f t="shared" ref="BN82:BS82" si="361">SUM(BN79/BN80)</f>
        <v>0.52970435467422117</v>
      </c>
      <c r="BO82" s="15">
        <f t="shared" si="361"/>
        <v>0.54411264971898321</v>
      </c>
      <c r="BP82" s="15">
        <f t="shared" si="361"/>
        <v>0.54137223114237154</v>
      </c>
      <c r="BQ82" s="15">
        <f t="shared" si="361"/>
        <v>0.54506544592887718</v>
      </c>
      <c r="BR82" s="15">
        <f t="shared" si="361"/>
        <v>0.55314061997855202</v>
      </c>
      <c r="BS82" s="15">
        <f t="shared" si="361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2">SUM(BW79/BW80)</f>
        <v>0.57609448667620733</v>
      </c>
      <c r="BX82" s="15">
        <f t="shared" si="362"/>
        <v>0.57337092043176552</v>
      </c>
      <c r="BY82" s="15">
        <f t="shared" si="362"/>
        <v>0.57616355885376203</v>
      </c>
      <c r="BZ82" s="15">
        <f t="shared" si="362"/>
        <v>0.57705009744986935</v>
      </c>
      <c r="CA82" s="15">
        <f t="shared" si="362"/>
        <v>0.57737536008182011</v>
      </c>
      <c r="CB82" s="15">
        <f t="shared" si="362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3">SUM(CF79/CF80)</f>
        <v>0.59717233177866902</v>
      </c>
      <c r="CG82" s="15">
        <f t="shared" si="363"/>
        <v>0.60118405590540791</v>
      </c>
      <c r="CH82" s="15">
        <f t="shared" si="363"/>
        <v>0.60413239805900887</v>
      </c>
      <c r="CI82" s="79">
        <f t="shared" si="363"/>
        <v>0.60880232406108536</v>
      </c>
      <c r="CJ82" s="15">
        <f t="shared" si="363"/>
        <v>0.60691288218659478</v>
      </c>
      <c r="CK82" s="15">
        <f t="shared" si="363"/>
        <v>0.6168181728567953</v>
      </c>
      <c r="CL82" s="15">
        <f t="shared" si="363"/>
        <v>0.62041565964058243</v>
      </c>
      <c r="CM82" s="15">
        <f t="shared" si="363"/>
        <v>0.62001768203451624</v>
      </c>
      <c r="CN82" s="15">
        <f t="shared" si="363"/>
        <v>0.62290195168124196</v>
      </c>
      <c r="CO82" s="15">
        <f t="shared" si="363"/>
        <v>0.59523934842402149</v>
      </c>
      <c r="CP82" s="15">
        <f t="shared" si="363"/>
        <v>0.59351182045814188</v>
      </c>
      <c r="CQ82" s="15">
        <f t="shared" si="363"/>
        <v>0.60405986911249743</v>
      </c>
      <c r="CR82" s="15">
        <f t="shared" ref="CR82:EA82" si="364">SUM(CR79/CR80)</f>
        <v>0.60725421339118513</v>
      </c>
      <c r="CS82" s="15">
        <f t="shared" si="364"/>
        <v>0.61024262606625046</v>
      </c>
      <c r="CT82" s="24">
        <f t="shared" si="364"/>
        <v>0.61596273649060751</v>
      </c>
      <c r="CU82" s="15">
        <f t="shared" si="364"/>
        <v>0.60482410235974815</v>
      </c>
      <c r="CV82" s="15">
        <f t="shared" si="364"/>
        <v>0.61705406409269659</v>
      </c>
      <c r="CW82" s="15">
        <f t="shared" si="364"/>
        <v>0.61877737360440577</v>
      </c>
      <c r="CX82" s="15">
        <f t="shared" si="364"/>
        <v>0.61918195426712719</v>
      </c>
      <c r="CY82" s="15">
        <f t="shared" si="364"/>
        <v>0.61858051857079821</v>
      </c>
      <c r="CZ82" s="15">
        <f t="shared" si="364"/>
        <v>0.6191854622362658</v>
      </c>
      <c r="DA82" s="15">
        <f t="shared" si="364"/>
        <v>0.61882351476926833</v>
      </c>
      <c r="DB82" s="15">
        <f t="shared" si="364"/>
        <v>0.62639469370233036</v>
      </c>
      <c r="DC82" s="15">
        <f t="shared" si="364"/>
        <v>0.62838916262298872</v>
      </c>
      <c r="DD82" s="15">
        <f t="shared" si="364"/>
        <v>0.62986971796596103</v>
      </c>
      <c r="DE82" s="15">
        <f t="shared" si="364"/>
        <v>0.63722485669191098</v>
      </c>
      <c r="DF82" s="24">
        <f t="shared" si="364"/>
        <v>0.6466600381208083</v>
      </c>
      <c r="DG82" s="15">
        <f t="shared" si="364"/>
        <v>0.63256170035924997</v>
      </c>
      <c r="DH82" s="15">
        <f t="shared" si="364"/>
        <v>0.5392023883959175</v>
      </c>
      <c r="DI82" s="15">
        <f t="shared" si="364"/>
        <v>0.56360477453550983</v>
      </c>
      <c r="DJ82" s="15">
        <f t="shared" si="364"/>
        <v>0.55732763134345709</v>
      </c>
      <c r="DK82" s="15">
        <f t="shared" si="364"/>
        <v>0.56080404808108675</v>
      </c>
      <c r="DL82" s="15">
        <f t="shared" si="364"/>
        <v>0.56999870908306438</v>
      </c>
      <c r="DM82" s="15">
        <f t="shared" si="364"/>
        <v>0.5977406951826858</v>
      </c>
      <c r="DN82" s="15">
        <f t="shared" si="364"/>
        <v>0.60532855180925738</v>
      </c>
      <c r="DO82" s="15">
        <f t="shared" si="364"/>
        <v>0.60631787520840574</v>
      </c>
      <c r="DP82" s="15">
        <f t="shared" si="364"/>
        <v>0.60705376838751324</v>
      </c>
      <c r="DQ82" s="15">
        <f t="shared" si="364"/>
        <v>0.61281198014490368</v>
      </c>
      <c r="DR82" s="15">
        <f t="shared" si="364"/>
        <v>0.60839517155760714</v>
      </c>
      <c r="DS82" s="15">
        <f t="shared" si="364"/>
        <v>0.61494566300400488</v>
      </c>
      <c r="DT82" s="15">
        <f t="shared" si="364"/>
        <v>0.61713639581348156</v>
      </c>
      <c r="DU82" s="15">
        <f t="shared" si="364"/>
        <v>0.621272822843559</v>
      </c>
      <c r="DV82" s="15">
        <f t="shared" si="364"/>
        <v>0.62799935351204372</v>
      </c>
      <c r="DW82" s="15">
        <f t="shared" si="364"/>
        <v>0.62771706729539301</v>
      </c>
      <c r="DX82" s="15">
        <f t="shared" si="364"/>
        <v>0.62772537453515875</v>
      </c>
      <c r="DY82" s="15">
        <f t="shared" si="364"/>
        <v>0.63874284569112183</v>
      </c>
      <c r="DZ82" s="15">
        <f t="shared" si="364"/>
        <v>0.64219017636459552</v>
      </c>
      <c r="EA82" s="15">
        <f t="shared" si="364"/>
        <v>0.64257865168036021</v>
      </c>
      <c r="EB82" s="15">
        <f t="shared" ref="EB82:FH82" si="365">SUM(EB79/EB80)</f>
        <v>0.64415648207340082</v>
      </c>
      <c r="EC82" s="15">
        <f t="shared" si="365"/>
        <v>0.64542646227128497</v>
      </c>
      <c r="ED82" s="15">
        <f t="shared" si="365"/>
        <v>0.64868475390444147</v>
      </c>
      <c r="EE82" s="15">
        <f t="shared" si="365"/>
        <v>0.64882377551708259</v>
      </c>
      <c r="EF82" s="15">
        <f t="shared" si="365"/>
        <v>0.64013212529048058</v>
      </c>
      <c r="EG82" s="15">
        <f t="shared" si="365"/>
        <v>0.6408909707711089</v>
      </c>
      <c r="EH82" s="15">
        <f t="shared" si="365"/>
        <v>0.64223791883447279</v>
      </c>
      <c r="EI82" s="15">
        <f t="shared" si="365"/>
        <v>0.64046989951683753</v>
      </c>
      <c r="EJ82" s="15">
        <f t="shared" si="365"/>
        <v>0.6408873469254508</v>
      </c>
      <c r="EK82" s="15">
        <f t="shared" si="365"/>
        <v>0.63868390317757218</v>
      </c>
      <c r="EL82" s="15">
        <f t="shared" si="365"/>
        <v>0.64858687959445449</v>
      </c>
      <c r="EM82" s="15">
        <f t="shared" si="365"/>
        <v>0.65421302620822841</v>
      </c>
      <c r="EN82" s="15">
        <f t="shared" si="365"/>
        <v>0.65124524129458983</v>
      </c>
      <c r="EO82" s="15">
        <f t="shared" si="365"/>
        <v>0.64855412644477395</v>
      </c>
      <c r="EP82" s="15">
        <f t="shared" si="365"/>
        <v>0.65049187275145981</v>
      </c>
      <c r="EQ82" s="15">
        <f t="shared" si="365"/>
        <v>0.64473368301954948</v>
      </c>
      <c r="ER82" s="15">
        <f t="shared" si="365"/>
        <v>0.64710475233299192</v>
      </c>
      <c r="ES82" s="15">
        <f t="shared" si="365"/>
        <v>0.6457834317525909</v>
      </c>
      <c r="ET82" s="15">
        <f t="shared" si="365"/>
        <v>0.65178976518392973</v>
      </c>
      <c r="EU82" s="15">
        <f t="shared" si="365"/>
        <v>0.65156451677937788</v>
      </c>
      <c r="EV82" s="15">
        <f t="shared" si="365"/>
        <v>0.64994942706728798</v>
      </c>
      <c r="EW82" s="15">
        <f t="shared" si="365"/>
        <v>0.65021733757914746</v>
      </c>
      <c r="EX82" s="15">
        <f t="shared" si="365"/>
        <v>0.65153150560072914</v>
      </c>
      <c r="EY82" s="15">
        <f t="shared" si="365"/>
        <v>0.65145736375889718</v>
      </c>
      <c r="EZ82" s="15">
        <f t="shared" si="365"/>
        <v>0.65552644008592709</v>
      </c>
      <c r="FA82" s="15">
        <f t="shared" si="365"/>
        <v>0.65721305570192523</v>
      </c>
      <c r="FB82" s="15">
        <f t="shared" si="365"/>
        <v>0.64729519293220961</v>
      </c>
      <c r="FC82" s="15">
        <f t="shared" si="365"/>
        <v>0.65543393974975583</v>
      </c>
      <c r="FD82" s="15">
        <f t="shared" si="365"/>
        <v>0.65452818845397354</v>
      </c>
      <c r="FE82" s="15">
        <f t="shared" si="365"/>
        <v>0.65390312717646271</v>
      </c>
      <c r="FF82" s="15">
        <f t="shared" si="365"/>
        <v>0.65572956710699237</v>
      </c>
      <c r="FG82" s="15">
        <f t="shared" si="365"/>
        <v>0.65671604250346327</v>
      </c>
      <c r="FH82" s="15">
        <f t="shared" si="365"/>
        <v>0.65849722315727255</v>
      </c>
      <c r="FI82" s="15">
        <f t="shared" ref="FI82:FK82" si="366">SUM(FI79/FI80)</f>
        <v>0.68392391623949023</v>
      </c>
      <c r="FJ82" s="15">
        <f t="shared" si="366"/>
        <v>0.69628328452059507</v>
      </c>
      <c r="FK82" s="15">
        <f t="shared" si="366"/>
        <v>0.63403677539693881</v>
      </c>
    </row>
    <row r="83" spans="2:167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67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67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7">SUM(L51,L61,L71,L78)</f>
        <v>13143331.835999999</v>
      </c>
      <c r="M85" s="69">
        <f t="shared" si="367"/>
        <v>10292354.808000002</v>
      </c>
      <c r="N85" s="69">
        <f t="shared" si="367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5498561.9000000004</v>
      </c>
    </row>
    <row r="86" spans="2:167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7"/>
        <v>5441851.8474000003</v>
      </c>
      <c r="M86" s="92">
        <f t="shared" si="367"/>
        <v>4910064.3229999999</v>
      </c>
      <c r="N86" s="92">
        <f t="shared" si="367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</row>
    <row r="87" spans="2:167" s="68" customFormat="1" ht="13.8" thickTop="1" x14ac:dyDescent="0.25">
      <c r="B87" s="87" t="s">
        <v>9</v>
      </c>
      <c r="C87" s="87">
        <f t="shared" ref="C87:Q87" si="368">SUM(C85:C86)</f>
        <v>9476640.5783999991</v>
      </c>
      <c r="D87" s="94">
        <f t="shared" si="368"/>
        <v>10520863.588400001</v>
      </c>
      <c r="E87" s="94">
        <f t="shared" si="368"/>
        <v>13451808.855969999</v>
      </c>
      <c r="F87" s="94">
        <f t="shared" si="368"/>
        <v>13487116.022009999</v>
      </c>
      <c r="G87" s="94">
        <f t="shared" si="368"/>
        <v>15113472.272169998</v>
      </c>
      <c r="H87" s="94">
        <f t="shared" si="368"/>
        <v>17765536.785180002</v>
      </c>
      <c r="I87" s="94">
        <f t="shared" si="368"/>
        <v>22004259.631889999</v>
      </c>
      <c r="J87" s="94">
        <f t="shared" si="368"/>
        <v>19046293.846000001</v>
      </c>
      <c r="K87" s="94">
        <f t="shared" si="368"/>
        <v>23760525.809999999</v>
      </c>
      <c r="L87" s="94">
        <f t="shared" si="368"/>
        <v>18585183.683399998</v>
      </c>
      <c r="M87" s="94">
        <f t="shared" si="368"/>
        <v>15202419.131000001</v>
      </c>
      <c r="N87" s="95">
        <f t="shared" si="368"/>
        <v>14876365.339999998</v>
      </c>
      <c r="O87" s="145">
        <f t="shared" si="368"/>
        <v>16087469</v>
      </c>
      <c r="P87" s="94">
        <f t="shared" si="368"/>
        <v>15810593</v>
      </c>
      <c r="Q87" s="94">
        <f t="shared" si="368"/>
        <v>14429684</v>
      </c>
      <c r="R87" s="94">
        <f t="shared" ref="R87:W87" si="369">SUM(R85:R86)</f>
        <v>13688383.203</v>
      </c>
      <c r="S87" s="94">
        <f t="shared" si="369"/>
        <v>15992257.039000003</v>
      </c>
      <c r="T87" s="94">
        <f t="shared" si="369"/>
        <v>18601660.912</v>
      </c>
      <c r="U87" s="94">
        <f t="shared" si="369"/>
        <v>20110340.18</v>
      </c>
      <c r="V87" s="94">
        <f t="shared" si="369"/>
        <v>21354500.531000003</v>
      </c>
      <c r="W87" s="94">
        <f t="shared" si="369"/>
        <v>20268468.68</v>
      </c>
      <c r="X87" s="164">
        <f t="shared" ref="X87:AC87" si="370">SUM(X85:X86)</f>
        <v>17136806.600000001</v>
      </c>
      <c r="Y87" s="164">
        <f t="shared" si="370"/>
        <v>15075668.529999997</v>
      </c>
      <c r="Z87" s="159">
        <f t="shared" si="370"/>
        <v>14981725.199999999</v>
      </c>
      <c r="AA87" s="142">
        <f t="shared" si="370"/>
        <v>15976332.300000001</v>
      </c>
      <c r="AB87" s="125">
        <f t="shared" si="370"/>
        <v>15545282.33</v>
      </c>
      <c r="AC87" s="125">
        <f t="shared" si="370"/>
        <v>14675694.59</v>
      </c>
      <c r="AD87" s="125">
        <f t="shared" ref="AD87:AI87" si="371">SUM(AD85:AD86)</f>
        <v>14784459.520000001</v>
      </c>
      <c r="AE87" s="125">
        <f t="shared" si="371"/>
        <v>15335687.079999998</v>
      </c>
      <c r="AF87" s="125">
        <f t="shared" si="371"/>
        <v>18821276.75</v>
      </c>
      <c r="AG87" s="125">
        <f t="shared" si="371"/>
        <v>20095001.629999999</v>
      </c>
      <c r="AH87" s="125">
        <f t="shared" si="371"/>
        <v>20882253.940000001</v>
      </c>
      <c r="AI87" s="125">
        <f t="shared" si="371"/>
        <v>20053865.52</v>
      </c>
      <c r="AJ87" s="125">
        <f t="shared" ref="AJ87:AO87" si="372">SUM(AJ85:AJ86)</f>
        <v>18513085.493000001</v>
      </c>
      <c r="AK87" s="125">
        <f t="shared" si="372"/>
        <v>16064096.000000002</v>
      </c>
      <c r="AL87" s="155">
        <f t="shared" si="372"/>
        <v>15422989.044</v>
      </c>
      <c r="AM87" s="125">
        <f t="shared" si="372"/>
        <v>16655027.030000001</v>
      </c>
      <c r="AN87" s="125">
        <f t="shared" si="372"/>
        <v>15288908.57</v>
      </c>
      <c r="AO87" s="125">
        <f t="shared" si="372"/>
        <v>14971792.530000001</v>
      </c>
      <c r="AP87" s="125">
        <f t="shared" ref="AP87:AU87" si="373">SUM(AP85:AP86)</f>
        <v>14764119.07</v>
      </c>
      <c r="AQ87" s="125">
        <f t="shared" si="373"/>
        <v>15118471.960000001</v>
      </c>
      <c r="AR87" s="125">
        <f t="shared" si="373"/>
        <v>19145315.120000001</v>
      </c>
      <c r="AS87" s="125">
        <f t="shared" si="373"/>
        <v>21594030.240000002</v>
      </c>
      <c r="AT87" s="125">
        <f t="shared" si="373"/>
        <v>21477089.68</v>
      </c>
      <c r="AU87" s="125">
        <f t="shared" si="373"/>
        <v>22320852.149999999</v>
      </c>
      <c r="AV87" s="125">
        <f t="shared" ref="AV87:BJ87" si="374">SUM(AV85:AV86)</f>
        <v>19560405.93</v>
      </c>
      <c r="AW87" s="125">
        <f t="shared" si="374"/>
        <v>15702272.439999999</v>
      </c>
      <c r="AX87" s="126">
        <f t="shared" si="374"/>
        <v>15949006.760000002</v>
      </c>
      <c r="AY87" s="125">
        <f t="shared" si="374"/>
        <v>16139320.5</v>
      </c>
      <c r="AZ87" s="125">
        <f t="shared" si="374"/>
        <v>14599204.780000001</v>
      </c>
      <c r="BA87" s="125">
        <f t="shared" si="374"/>
        <v>15586130.490000002</v>
      </c>
      <c r="BB87" s="125">
        <f t="shared" si="374"/>
        <v>15827253.24</v>
      </c>
      <c r="BC87" s="125">
        <f t="shared" si="374"/>
        <v>17240893.140000001</v>
      </c>
      <c r="BD87" s="125">
        <f t="shared" si="374"/>
        <v>20130281.129999995</v>
      </c>
      <c r="BE87" s="125">
        <f t="shared" si="374"/>
        <v>21327371.330000002</v>
      </c>
      <c r="BF87" s="125">
        <f t="shared" si="374"/>
        <v>22610445.170000002</v>
      </c>
      <c r="BG87" s="125">
        <f t="shared" si="374"/>
        <v>22222402.169999998</v>
      </c>
      <c r="BH87" s="125">
        <f t="shared" si="374"/>
        <v>18874505.68</v>
      </c>
      <c r="BI87" s="125">
        <f t="shared" si="374"/>
        <v>15732589.66</v>
      </c>
      <c r="BJ87" s="126">
        <f t="shared" si="374"/>
        <v>15735885.050000001</v>
      </c>
      <c r="BK87" s="125">
        <f t="shared" ref="BK87:BP87" si="375">SUM(BK85:BK86)</f>
        <v>16810530.240000002</v>
      </c>
      <c r="BL87" s="125">
        <f t="shared" si="375"/>
        <v>16964798.640000001</v>
      </c>
      <c r="BM87" s="125">
        <f t="shared" si="375"/>
        <v>15200178.6</v>
      </c>
      <c r="BN87" s="125">
        <f t="shared" si="375"/>
        <v>15205062.030000001</v>
      </c>
      <c r="BO87" s="125">
        <f t="shared" si="375"/>
        <v>15983834.697999999</v>
      </c>
      <c r="BP87" s="125">
        <f t="shared" si="375"/>
        <v>18523256.204999998</v>
      </c>
      <c r="BQ87" s="125">
        <f t="shared" ref="BQ87:CB87" si="376">SUM(BQ85:BQ86)</f>
        <v>20321012.640000001</v>
      </c>
      <c r="BR87" s="125">
        <f t="shared" si="376"/>
        <v>20815493.908</v>
      </c>
      <c r="BS87" s="125">
        <f t="shared" si="376"/>
        <v>21740228.809999999</v>
      </c>
      <c r="BT87" s="125">
        <f t="shared" si="376"/>
        <v>19926366.089999996</v>
      </c>
      <c r="BU87" s="125">
        <f t="shared" si="376"/>
        <v>16606751.419999998</v>
      </c>
      <c r="BV87" s="126">
        <f t="shared" si="376"/>
        <v>16769110.509999998</v>
      </c>
      <c r="BW87" s="125">
        <f t="shared" si="376"/>
        <v>17681100.710000001</v>
      </c>
      <c r="BX87" s="125">
        <f t="shared" si="376"/>
        <v>16626915.029999999</v>
      </c>
      <c r="BY87" s="125">
        <f t="shared" si="376"/>
        <v>15578542.079999998</v>
      </c>
      <c r="BZ87" s="125">
        <f t="shared" si="376"/>
        <v>15714192.689999998</v>
      </c>
      <c r="CA87" s="125">
        <f t="shared" si="376"/>
        <v>16058464.310000001</v>
      </c>
      <c r="CB87" s="125">
        <f t="shared" si="376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7">SUM(CF85:CF86)</f>
        <v>15551333.619999997</v>
      </c>
      <c r="CG87" s="94">
        <f t="shared" si="377"/>
        <v>16619623.620000001</v>
      </c>
      <c r="CH87" s="94">
        <f t="shared" si="377"/>
        <v>15962446.899999999</v>
      </c>
      <c r="CI87" s="87">
        <f t="shared" si="377"/>
        <v>17693131.16</v>
      </c>
      <c r="CJ87" s="94">
        <f t="shared" si="377"/>
        <v>15540123.48</v>
      </c>
      <c r="CK87" s="94">
        <f t="shared" si="377"/>
        <v>14579172.84</v>
      </c>
      <c r="CL87" s="94">
        <f t="shared" si="377"/>
        <v>14857272.310000002</v>
      </c>
      <c r="CM87" s="94">
        <f t="shared" si="377"/>
        <v>15790692.300000001</v>
      </c>
      <c r="CN87" s="94">
        <f t="shared" si="377"/>
        <v>18837657.370000001</v>
      </c>
      <c r="CO87" s="94">
        <f t="shared" si="377"/>
        <v>22618408.66</v>
      </c>
      <c r="CP87" s="94">
        <f t="shared" si="377"/>
        <v>22472908.560000002</v>
      </c>
      <c r="CQ87" s="94">
        <f t="shared" si="377"/>
        <v>21449912.77</v>
      </c>
      <c r="CR87" s="94">
        <f t="shared" ref="CR87:EA87" si="378">SUM(CR85:CR86)</f>
        <v>17543351.23</v>
      </c>
      <c r="CS87" s="94">
        <f t="shared" si="378"/>
        <v>15346418.940000001</v>
      </c>
      <c r="CT87" s="96">
        <f t="shared" si="378"/>
        <v>16292662.360000003</v>
      </c>
      <c r="CU87" s="94">
        <f t="shared" si="378"/>
        <v>18613876.447000001</v>
      </c>
      <c r="CV87" s="94">
        <f t="shared" si="378"/>
        <v>16722683.639999997</v>
      </c>
      <c r="CW87" s="94">
        <f t="shared" si="378"/>
        <v>16031146.401000001</v>
      </c>
      <c r="CX87" s="94">
        <f t="shared" si="378"/>
        <v>15183544.370999999</v>
      </c>
      <c r="CY87" s="94">
        <f t="shared" si="378"/>
        <v>15733633.719000001</v>
      </c>
      <c r="CZ87" s="94">
        <f t="shared" si="378"/>
        <v>20060544.671999998</v>
      </c>
      <c r="DA87" s="94">
        <f t="shared" si="378"/>
        <v>22089907.289999999</v>
      </c>
      <c r="DB87" s="94">
        <f t="shared" si="378"/>
        <v>22478866.91</v>
      </c>
      <c r="DC87" s="94">
        <f t="shared" si="378"/>
        <v>22905929.859999999</v>
      </c>
      <c r="DD87" s="94">
        <f t="shared" si="378"/>
        <v>18677717.919999998</v>
      </c>
      <c r="DE87" s="94">
        <f t="shared" si="378"/>
        <v>15771415.870000001</v>
      </c>
      <c r="DF87" s="96">
        <f t="shared" si="378"/>
        <v>16441930.09</v>
      </c>
      <c r="DG87" s="94">
        <f t="shared" si="378"/>
        <v>17697803.100000001</v>
      </c>
      <c r="DH87" s="94">
        <f t="shared" si="378"/>
        <v>18379918.189999998</v>
      </c>
      <c r="DI87" s="94">
        <f t="shared" si="378"/>
        <v>15117059.640000001</v>
      </c>
      <c r="DJ87" s="94">
        <f t="shared" si="378"/>
        <v>14812703.91</v>
      </c>
      <c r="DK87" s="94">
        <f t="shared" si="378"/>
        <v>17105042.579999998</v>
      </c>
      <c r="DL87" s="94">
        <f t="shared" si="378"/>
        <v>20690191.609999999</v>
      </c>
      <c r="DM87" s="94">
        <f t="shared" si="378"/>
        <v>23644528.509999998</v>
      </c>
      <c r="DN87" s="94">
        <f t="shared" si="378"/>
        <v>24380672.524999999</v>
      </c>
      <c r="DO87" s="94">
        <f t="shared" si="378"/>
        <v>23735461.509999998</v>
      </c>
      <c r="DP87" s="94">
        <f t="shared" si="378"/>
        <v>19270182.020000003</v>
      </c>
      <c r="DQ87" s="94">
        <f t="shared" si="378"/>
        <v>15881713.439999999</v>
      </c>
      <c r="DR87" s="94">
        <f t="shared" si="378"/>
        <v>16527485.109999999</v>
      </c>
      <c r="DS87" s="94">
        <f t="shared" si="378"/>
        <v>17393231.240000002</v>
      </c>
      <c r="DT87" s="94">
        <f t="shared" si="378"/>
        <v>16070394.509999998</v>
      </c>
      <c r="DU87" s="94">
        <f t="shared" si="378"/>
        <v>15257626.16</v>
      </c>
      <c r="DV87" s="94">
        <f t="shared" si="378"/>
        <v>16530721.75</v>
      </c>
      <c r="DW87" s="94">
        <f t="shared" si="378"/>
        <v>17593081.600000001</v>
      </c>
      <c r="DX87" s="94">
        <f t="shared" si="378"/>
        <v>20785278.629999999</v>
      </c>
      <c r="DY87" s="94">
        <f t="shared" si="378"/>
        <v>22807535.689999998</v>
      </c>
      <c r="DZ87" s="94">
        <f t="shared" si="378"/>
        <v>23275491.370000001</v>
      </c>
      <c r="EA87" s="94">
        <f t="shared" si="378"/>
        <v>22976467.009999998</v>
      </c>
      <c r="EB87" s="94">
        <f t="shared" ref="EB87:FH87" si="379">SUM(EB85:EB86)</f>
        <v>19180636.200000003</v>
      </c>
      <c r="EC87" s="94">
        <f t="shared" si="379"/>
        <v>16911680.68</v>
      </c>
      <c r="ED87" s="94">
        <f t="shared" si="379"/>
        <v>16501023.42</v>
      </c>
      <c r="EE87" s="94">
        <f t="shared" si="379"/>
        <v>18161115.07</v>
      </c>
      <c r="EF87" s="94">
        <f t="shared" si="379"/>
        <v>16563642.849999998</v>
      </c>
      <c r="EG87" s="94">
        <f t="shared" si="379"/>
        <v>15339975.48</v>
      </c>
      <c r="EH87" s="94">
        <f t="shared" si="379"/>
        <v>16302433.409999998</v>
      </c>
      <c r="EI87" s="94">
        <f t="shared" si="379"/>
        <v>16606400.649999999</v>
      </c>
      <c r="EJ87" s="94">
        <f t="shared" si="379"/>
        <v>20309423.949999999</v>
      </c>
      <c r="EK87" s="94">
        <f t="shared" si="379"/>
        <v>22801031.880000003</v>
      </c>
      <c r="EL87" s="94">
        <f t="shared" si="379"/>
        <v>23280136.84</v>
      </c>
      <c r="EM87" s="94">
        <f t="shared" si="379"/>
        <v>23753444.009999998</v>
      </c>
      <c r="EN87" s="94">
        <f t="shared" si="379"/>
        <v>20539751.510000002</v>
      </c>
      <c r="EO87" s="94">
        <f t="shared" si="379"/>
        <v>16994020.153999999</v>
      </c>
      <c r="EP87" s="94">
        <f t="shared" si="379"/>
        <v>18661521.359999999</v>
      </c>
      <c r="EQ87" s="94">
        <f t="shared" si="379"/>
        <v>19817451.760000002</v>
      </c>
      <c r="ER87" s="94">
        <f t="shared" si="379"/>
        <v>18628451.52</v>
      </c>
      <c r="ES87" s="94">
        <f t="shared" si="379"/>
        <v>17163977.899999999</v>
      </c>
      <c r="ET87" s="94">
        <f t="shared" si="379"/>
        <v>16647553.710000001</v>
      </c>
      <c r="EU87" s="94">
        <f t="shared" si="379"/>
        <v>17524870.030000001</v>
      </c>
      <c r="EV87" s="94">
        <f t="shared" si="379"/>
        <v>20644714.469999999</v>
      </c>
      <c r="EW87" s="94">
        <f t="shared" si="379"/>
        <v>22626819.509999998</v>
      </c>
      <c r="EX87" s="94">
        <f t="shared" si="379"/>
        <v>23362849.029999997</v>
      </c>
      <c r="EY87" s="94">
        <f t="shared" si="379"/>
        <v>24368766.730000004</v>
      </c>
      <c r="EZ87" s="94">
        <f t="shared" si="379"/>
        <v>20513749.939999998</v>
      </c>
      <c r="FA87" s="94">
        <f t="shared" si="379"/>
        <v>17881697.050000001</v>
      </c>
      <c r="FB87" s="94">
        <f t="shared" si="379"/>
        <v>17918600.850000001</v>
      </c>
      <c r="FC87" s="94">
        <f t="shared" si="379"/>
        <v>19469464.960000001</v>
      </c>
      <c r="FD87" s="94">
        <f t="shared" si="379"/>
        <v>18436774.09</v>
      </c>
      <c r="FE87" s="94">
        <f t="shared" si="379"/>
        <v>18368230.91</v>
      </c>
      <c r="FF87" s="94">
        <f t="shared" si="379"/>
        <v>17165738.559999999</v>
      </c>
      <c r="FG87" s="94">
        <f t="shared" si="379"/>
        <v>17600125.579999998</v>
      </c>
      <c r="FH87" s="94">
        <f t="shared" si="379"/>
        <v>20561899.960000001</v>
      </c>
      <c r="FI87" s="94">
        <f t="shared" ref="FI87:FK87" si="380">SUM(FI85:FI86)</f>
        <v>23288601.060000002</v>
      </c>
      <c r="FJ87" s="94">
        <f t="shared" si="380"/>
        <v>25383107.32</v>
      </c>
      <c r="FK87" s="94">
        <f t="shared" si="380"/>
        <v>24070595.619999997</v>
      </c>
    </row>
    <row r="88" spans="2:167" x14ac:dyDescent="0.25">
      <c r="B88" s="3" t="s">
        <v>10</v>
      </c>
      <c r="C88" s="78">
        <f t="shared" ref="C88:Q88" si="381">SUM(C85)/C87</f>
        <v>0.96762398938086547</v>
      </c>
      <c r="D88" s="14">
        <f t="shared" si="381"/>
        <v>0.87004057238157428</v>
      </c>
      <c r="E88" s="14">
        <f t="shared" si="381"/>
        <v>0.78514698235120051</v>
      </c>
      <c r="F88" s="14">
        <f t="shared" si="381"/>
        <v>0.79303699875015954</v>
      </c>
      <c r="G88" s="14">
        <f t="shared" si="381"/>
        <v>0.79818046950755073</v>
      </c>
      <c r="H88" s="14">
        <f t="shared" si="381"/>
        <v>0.76085727623248089</v>
      </c>
      <c r="I88" s="14">
        <f t="shared" si="381"/>
        <v>0.72844101192389199</v>
      </c>
      <c r="J88" s="14">
        <f t="shared" si="381"/>
        <v>0.78574104531853384</v>
      </c>
      <c r="K88" s="14">
        <f t="shared" si="381"/>
        <v>0.74451469796829395</v>
      </c>
      <c r="L88" s="14">
        <f t="shared" si="381"/>
        <v>0.70719407781476074</v>
      </c>
      <c r="M88" s="14">
        <f t="shared" si="381"/>
        <v>0.67702085564871417</v>
      </c>
      <c r="N88" s="14">
        <f t="shared" si="381"/>
        <v>0.69965545871704171</v>
      </c>
      <c r="O88" s="136">
        <f t="shared" si="381"/>
        <v>0.7167854060822122</v>
      </c>
      <c r="P88" s="14">
        <f t="shared" si="381"/>
        <v>0.70387296668758725</v>
      </c>
      <c r="Q88" s="14">
        <f t="shared" si="381"/>
        <v>0.68616055625334549</v>
      </c>
      <c r="R88" s="14">
        <f t="shared" ref="R88:W88" si="382">SUM(R85)/R87</f>
        <v>0.66223875512290475</v>
      </c>
      <c r="S88" s="14">
        <f t="shared" si="382"/>
        <v>0.66250077579183919</v>
      </c>
      <c r="T88" s="14">
        <f t="shared" si="382"/>
        <v>0.68342684538448262</v>
      </c>
      <c r="U88" s="14">
        <f t="shared" si="382"/>
        <v>0.68817724618917908</v>
      </c>
      <c r="V88" s="14">
        <f t="shared" si="382"/>
        <v>0.68525665082903919</v>
      </c>
      <c r="W88" s="14">
        <f t="shared" si="382"/>
        <v>0.67086823162015019</v>
      </c>
      <c r="X88" s="14">
        <f t="shared" ref="X88:AC88" si="383">SUM(X85)/X87</f>
        <v>0.63825459581250099</v>
      </c>
      <c r="Y88" s="14">
        <f t="shared" si="383"/>
        <v>0.61233960083626227</v>
      </c>
      <c r="Z88" s="150">
        <f t="shared" si="383"/>
        <v>0.6066058547115788</v>
      </c>
      <c r="AA88" s="136">
        <f t="shared" si="383"/>
        <v>0.61497796524925807</v>
      </c>
      <c r="AB88" s="14">
        <f t="shared" si="383"/>
        <v>0.60721063340121406</v>
      </c>
      <c r="AC88" s="14">
        <f t="shared" si="383"/>
        <v>0.59828205855297778</v>
      </c>
      <c r="AD88" s="14">
        <f t="shared" ref="AD88:AI88" si="384">SUM(AD85)/AD87</f>
        <v>0.56708036831907127</v>
      </c>
      <c r="AE88" s="14">
        <f t="shared" si="384"/>
        <v>0.57224654325693247</v>
      </c>
      <c r="AF88" s="14">
        <f t="shared" si="384"/>
        <v>0.58068576405158057</v>
      </c>
      <c r="AG88" s="14">
        <f t="shared" si="384"/>
        <v>0.58774381796355202</v>
      </c>
      <c r="AH88" s="14">
        <f t="shared" si="384"/>
        <v>0.5806236211300474</v>
      </c>
      <c r="AI88" s="14">
        <f t="shared" si="384"/>
        <v>0.56689866243802356</v>
      </c>
      <c r="AJ88" s="14">
        <f t="shared" ref="AJ88:AO88" si="385">SUM(AJ85)/AJ87</f>
        <v>0.54002363618858473</v>
      </c>
      <c r="AK88" s="14">
        <f t="shared" si="385"/>
        <v>0.52275830659876532</v>
      </c>
      <c r="AL88" s="150">
        <f t="shared" si="385"/>
        <v>0.51083591193141742</v>
      </c>
      <c r="AM88" s="14">
        <f t="shared" si="385"/>
        <v>0.53157758879962613</v>
      </c>
      <c r="AN88" s="14">
        <f t="shared" si="385"/>
        <v>0.51830275939703652</v>
      </c>
      <c r="AO88" s="14">
        <f t="shared" si="385"/>
        <v>0.48014071832719946</v>
      </c>
      <c r="AP88" s="14">
        <f t="shared" ref="AP88:AU88" si="386">SUM(AP85)/AP87</f>
        <v>0.47330050014287783</v>
      </c>
      <c r="AQ88" s="14">
        <f t="shared" si="386"/>
        <v>0.47378652809301497</v>
      </c>
      <c r="AR88" s="14">
        <f t="shared" si="386"/>
        <v>0.49211886933935206</v>
      </c>
      <c r="AS88" s="14">
        <f t="shared" si="386"/>
        <v>0.50962264467033547</v>
      </c>
      <c r="AT88" s="14">
        <f t="shared" si="386"/>
        <v>0.49381781181816065</v>
      </c>
      <c r="AU88" s="14">
        <f t="shared" si="386"/>
        <v>0.48636611886701653</v>
      </c>
      <c r="AV88" s="14">
        <f t="shared" ref="AV88:BJ88" si="387">SUM(AV85)/AV87</f>
        <v>0.47084493148859718</v>
      </c>
      <c r="AW88" s="14">
        <f t="shared" si="387"/>
        <v>0.43314531995217376</v>
      </c>
      <c r="AX88" s="23">
        <f t="shared" si="387"/>
        <v>0.4397079940795009</v>
      </c>
      <c r="AY88" s="14">
        <f t="shared" si="387"/>
        <v>0.44820725011316309</v>
      </c>
      <c r="AZ88" s="14">
        <f t="shared" si="387"/>
        <v>0.44067033697708019</v>
      </c>
      <c r="BA88" s="14">
        <f t="shared" si="387"/>
        <v>0.4208673091893253</v>
      </c>
      <c r="BB88" s="14">
        <f t="shared" si="387"/>
        <v>0.41673572350068749</v>
      </c>
      <c r="BC88" s="14">
        <f t="shared" si="387"/>
        <v>0.42296110710654283</v>
      </c>
      <c r="BD88" s="14">
        <f t="shared" si="387"/>
        <v>0.43893937511045578</v>
      </c>
      <c r="BE88" s="14">
        <f t="shared" si="387"/>
        <v>0.44884628311106545</v>
      </c>
      <c r="BF88" s="14">
        <f t="shared" si="387"/>
        <v>0.45280957862715082</v>
      </c>
      <c r="BG88" s="14">
        <f t="shared" si="387"/>
        <v>0.44220984683943371</v>
      </c>
      <c r="BH88" s="14">
        <f t="shared" si="387"/>
        <v>0.40956687560783844</v>
      </c>
      <c r="BI88" s="14">
        <f t="shared" si="387"/>
        <v>0.39133687670336154</v>
      </c>
      <c r="BJ88" s="23">
        <f t="shared" si="387"/>
        <v>0.39807684728861181</v>
      </c>
      <c r="BK88" s="14">
        <f t="shared" ref="BK88:BP88" si="388">SUM(BK85)/BK87</f>
        <v>0.41659501039034441</v>
      </c>
      <c r="BL88" s="14">
        <f t="shared" si="388"/>
        <v>0.41857140840193313</v>
      </c>
      <c r="BM88" s="14">
        <f t="shared" si="388"/>
        <v>0.39595585804498373</v>
      </c>
      <c r="BN88" s="14">
        <f t="shared" si="388"/>
        <v>0.37710996112259854</v>
      </c>
      <c r="BO88" s="14">
        <f t="shared" si="388"/>
        <v>0.37354976098114301</v>
      </c>
      <c r="BP88" s="14">
        <f t="shared" si="388"/>
        <v>0.38890337985259221</v>
      </c>
      <c r="BQ88" s="14">
        <f t="shared" ref="BQ88:CB88" si="389">SUM(BQ85)/BQ87</f>
        <v>0.40059983693804735</v>
      </c>
      <c r="BR88" s="14">
        <f t="shared" si="389"/>
        <v>0.40559593336169808</v>
      </c>
      <c r="BS88" s="14">
        <f t="shared" si="389"/>
        <v>0.40799356333913389</v>
      </c>
      <c r="BT88" s="14">
        <f t="shared" si="389"/>
        <v>0.39484228707152097</v>
      </c>
      <c r="BU88" s="14">
        <f t="shared" si="389"/>
        <v>0.3715679390834164</v>
      </c>
      <c r="BV88" s="23">
        <f t="shared" si="389"/>
        <v>0.37239735144425379</v>
      </c>
      <c r="BW88" s="14">
        <f t="shared" si="389"/>
        <v>0.38827104672942053</v>
      </c>
      <c r="BX88" s="14">
        <f t="shared" si="389"/>
        <v>0.38882523777473105</v>
      </c>
      <c r="BY88" s="14">
        <f t="shared" si="389"/>
        <v>0.37315632234053064</v>
      </c>
      <c r="BZ88" s="14">
        <f t="shared" si="389"/>
        <v>0.35895629583246508</v>
      </c>
      <c r="CA88" s="14">
        <f t="shared" si="389"/>
        <v>0.35754649754550533</v>
      </c>
      <c r="CB88" s="14">
        <f t="shared" si="389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0">SUM(CF85)/CF87</f>
        <v>0.35073801728394788</v>
      </c>
      <c r="CG88" s="14">
        <f t="shared" si="390"/>
        <v>0.34595612641196505</v>
      </c>
      <c r="CH88" s="14">
        <f t="shared" si="390"/>
        <v>0.34704503292662486</v>
      </c>
      <c r="CI88" s="78">
        <f t="shared" si="390"/>
        <v>0.36269227034882839</v>
      </c>
      <c r="CJ88" s="14">
        <f t="shared" si="390"/>
        <v>0.35679891650384749</v>
      </c>
      <c r="CK88" s="14">
        <f t="shared" si="390"/>
        <v>0.34213297247664698</v>
      </c>
      <c r="CL88" s="14">
        <f t="shared" si="390"/>
        <v>0.33916854688113335</v>
      </c>
      <c r="CM88" s="14">
        <f t="shared" si="390"/>
        <v>0.33837503881954561</v>
      </c>
      <c r="CN88" s="14">
        <f t="shared" si="390"/>
        <v>0.35062746339780149</v>
      </c>
      <c r="CO88" s="14">
        <f t="shared" si="390"/>
        <v>0.36446968944277619</v>
      </c>
      <c r="CP88" s="14">
        <f t="shared" si="390"/>
        <v>0.36124896999091421</v>
      </c>
      <c r="CQ88" s="14">
        <f t="shared" si="390"/>
        <v>0.35159201861873118</v>
      </c>
      <c r="CR88" s="14">
        <f t="shared" ref="CR88:EA88" si="391">SUM(CR85)/CR87</f>
        <v>0.32881200030559954</v>
      </c>
      <c r="CS88" s="14">
        <f t="shared" si="391"/>
        <v>0.31055730647217689</v>
      </c>
      <c r="CT88" s="23">
        <f t="shared" si="391"/>
        <v>0.31789593717450609</v>
      </c>
      <c r="CU88" s="14">
        <f t="shared" si="391"/>
        <v>0.347578383601162</v>
      </c>
      <c r="CV88" s="14">
        <f t="shared" si="391"/>
        <v>0.33222920355383823</v>
      </c>
      <c r="CW88" s="14">
        <f t="shared" si="391"/>
        <v>0.32359782814262128</v>
      </c>
      <c r="CX88" s="14">
        <f t="shared" si="391"/>
        <v>0.3010401299139458</v>
      </c>
      <c r="CY88" s="14">
        <f t="shared" si="391"/>
        <v>0.29293454088957493</v>
      </c>
      <c r="CZ88" s="14">
        <f t="shared" si="391"/>
        <v>0.32027395342698101</v>
      </c>
      <c r="DA88" s="14">
        <f t="shared" si="391"/>
        <v>0.328354795915488</v>
      </c>
      <c r="DB88" s="14">
        <f t="shared" si="391"/>
        <v>0.32829814285332232</v>
      </c>
      <c r="DC88" s="14">
        <f t="shared" si="391"/>
        <v>0.32329274843942085</v>
      </c>
      <c r="DD88" s="14">
        <f t="shared" si="391"/>
        <v>0.30737740791408202</v>
      </c>
      <c r="DE88" s="14">
        <f t="shared" si="391"/>
        <v>0.28596576662333623</v>
      </c>
      <c r="DF88" s="23">
        <f t="shared" si="391"/>
        <v>0.28885637294423017</v>
      </c>
      <c r="DG88" s="14">
        <f t="shared" si="391"/>
        <v>0.30624130799601895</v>
      </c>
      <c r="DH88" s="14">
        <f t="shared" si="391"/>
        <v>0.30478993878481458</v>
      </c>
      <c r="DI88" s="14">
        <f t="shared" si="391"/>
        <v>0.28538323739787796</v>
      </c>
      <c r="DJ88" s="14">
        <f t="shared" si="391"/>
        <v>0.27449666277707968</v>
      </c>
      <c r="DK88" s="14">
        <f t="shared" si="391"/>
        <v>0.27529087507246658</v>
      </c>
      <c r="DL88" s="14">
        <f t="shared" si="391"/>
        <v>0.28993225887287954</v>
      </c>
      <c r="DM88" s="14">
        <f t="shared" si="391"/>
        <v>0.30661858522295404</v>
      </c>
      <c r="DN88" s="14">
        <f t="shared" si="391"/>
        <v>0.30757631920573941</v>
      </c>
      <c r="DO88" s="14">
        <f t="shared" si="391"/>
        <v>0.30023164904536126</v>
      </c>
      <c r="DP88" s="14">
        <f t="shared" si="391"/>
        <v>0.27925070528212886</v>
      </c>
      <c r="DQ88" s="14">
        <f t="shared" si="391"/>
        <v>0.26274618389034476</v>
      </c>
      <c r="DR88" s="14">
        <f t="shared" si="391"/>
        <v>0.26966002875436862</v>
      </c>
      <c r="DS88" s="14">
        <f t="shared" si="391"/>
        <v>0.27470158500577718</v>
      </c>
      <c r="DT88" s="14">
        <f t="shared" si="391"/>
        <v>0.25846728762105547</v>
      </c>
      <c r="DU88" s="14">
        <f t="shared" si="391"/>
        <v>0.25143282773943654</v>
      </c>
      <c r="DV88" s="14">
        <f t="shared" si="391"/>
        <v>0.24548441026176004</v>
      </c>
      <c r="DW88" s="14">
        <f t="shared" si="391"/>
        <v>0.25265338620381322</v>
      </c>
      <c r="DX88" s="14">
        <f t="shared" si="391"/>
        <v>0.2629925813027218</v>
      </c>
      <c r="DY88" s="14">
        <f t="shared" si="391"/>
        <v>0.27261346357231114</v>
      </c>
      <c r="DZ88" s="14">
        <f t="shared" si="391"/>
        <v>0.27403509290553807</v>
      </c>
      <c r="EA88" s="14">
        <f t="shared" si="391"/>
        <v>0.27042163259024043</v>
      </c>
      <c r="EB88" s="14">
        <f t="shared" ref="EB88:FH88" si="392">SUM(EB85)/EB87</f>
        <v>0.25640564414646477</v>
      </c>
      <c r="EC88" s="14">
        <f t="shared" si="392"/>
        <v>0.24472897332401619</v>
      </c>
      <c r="ED88" s="14">
        <f t="shared" si="392"/>
        <v>0.24454270546087137</v>
      </c>
      <c r="EE88" s="14">
        <f t="shared" si="392"/>
        <v>0.25779136644168621</v>
      </c>
      <c r="EF88" s="14">
        <f t="shared" si="392"/>
        <v>0.24317976042329364</v>
      </c>
      <c r="EG88" s="14">
        <f t="shared" si="392"/>
        <v>0.2388100310053429</v>
      </c>
      <c r="EH88" s="14">
        <f t="shared" si="392"/>
        <v>0.22850496219263505</v>
      </c>
      <c r="EI88" s="14">
        <f t="shared" si="392"/>
        <v>0.22794553978197557</v>
      </c>
      <c r="EJ88" s="14">
        <f t="shared" si="392"/>
        <v>0.23787493391706957</v>
      </c>
      <c r="EK88" s="14">
        <f t="shared" si="392"/>
        <v>0.25203620170544666</v>
      </c>
      <c r="EL88" s="14">
        <f t="shared" si="392"/>
        <v>0.25210242277940148</v>
      </c>
      <c r="EM88" s="14">
        <f t="shared" si="392"/>
        <v>0.25123586573330758</v>
      </c>
      <c r="EN88" s="14">
        <f t="shared" si="392"/>
        <v>0.23899069215175717</v>
      </c>
      <c r="EO88" s="14">
        <f t="shared" si="392"/>
        <v>0.21965348906105575</v>
      </c>
      <c r="EP88" s="14">
        <f t="shared" si="392"/>
        <v>0.22989201186971181</v>
      </c>
      <c r="EQ88" s="14">
        <f t="shared" si="392"/>
        <v>0.24132408030647831</v>
      </c>
      <c r="ER88" s="14">
        <f t="shared" si="392"/>
        <v>0.2341778126494542</v>
      </c>
      <c r="ES88" s="14">
        <f t="shared" si="392"/>
        <v>0.22758145184980691</v>
      </c>
      <c r="ET88" s="14">
        <f t="shared" si="392"/>
        <v>0.21087428886871573</v>
      </c>
      <c r="EU88" s="14">
        <f t="shared" si="392"/>
        <v>0.21647794040729901</v>
      </c>
      <c r="EV88" s="14">
        <f t="shared" si="392"/>
        <v>0.22447071703191257</v>
      </c>
      <c r="EW88" s="14">
        <f t="shared" si="392"/>
        <v>0.23419969729541537</v>
      </c>
      <c r="EX88" s="14">
        <f t="shared" si="392"/>
        <v>0.23463605457369172</v>
      </c>
      <c r="EY88" s="14">
        <f t="shared" si="392"/>
        <v>0.23341216989030614</v>
      </c>
      <c r="EZ88" s="14">
        <f t="shared" si="392"/>
        <v>0.21919757592599379</v>
      </c>
      <c r="FA88" s="14">
        <f t="shared" si="392"/>
        <v>0.21163993045056087</v>
      </c>
      <c r="FB88" s="14">
        <f t="shared" si="392"/>
        <v>0.20762742309760193</v>
      </c>
      <c r="FC88" s="14">
        <f t="shared" si="392"/>
        <v>0.22171097659172656</v>
      </c>
      <c r="FD88" s="14">
        <f t="shared" si="392"/>
        <v>0.22384673966572424</v>
      </c>
      <c r="FE88" s="14">
        <f t="shared" si="392"/>
        <v>0.21958877802456805</v>
      </c>
      <c r="FF88" s="14">
        <f t="shared" si="392"/>
        <v>0.20420942668720221</v>
      </c>
      <c r="FG88" s="14">
        <f t="shared" si="392"/>
        <v>0.20453190311838673</v>
      </c>
      <c r="FH88" s="14">
        <f t="shared" si="392"/>
        <v>0.21272206306367031</v>
      </c>
      <c r="FI88" s="14">
        <f t="shared" ref="FI88:FK88" si="393">SUM(FI85)/FI87</f>
        <v>0.2266644894813617</v>
      </c>
      <c r="FJ88" s="14">
        <f t="shared" si="393"/>
        <v>0.23334604724824523</v>
      </c>
      <c r="FK88" s="14">
        <f t="shared" si="393"/>
        <v>0.22843480846112943</v>
      </c>
    </row>
    <row r="89" spans="2:167" ht="13.8" thickBot="1" x14ac:dyDescent="0.3">
      <c r="B89" s="4" t="s">
        <v>11</v>
      </c>
      <c r="C89" s="79">
        <f t="shared" ref="C89:Q89" si="394">SUM(C86/C87)</f>
        <v>3.2376010619134567E-2</v>
      </c>
      <c r="D89" s="15">
        <f t="shared" si="394"/>
        <v>0.12995942761842563</v>
      </c>
      <c r="E89" s="15">
        <f t="shared" si="394"/>
        <v>0.21485301764879952</v>
      </c>
      <c r="F89" s="15">
        <f t="shared" si="394"/>
        <v>0.20696300124984052</v>
      </c>
      <c r="G89" s="15">
        <f t="shared" si="394"/>
        <v>0.2018195304924493</v>
      </c>
      <c r="H89" s="15">
        <f t="shared" si="394"/>
        <v>0.23914272376751905</v>
      </c>
      <c r="I89" s="15">
        <f t="shared" si="394"/>
        <v>0.27155898807610795</v>
      </c>
      <c r="J89" s="15">
        <f t="shared" si="394"/>
        <v>0.21425895468146608</v>
      </c>
      <c r="K89" s="15">
        <f t="shared" si="394"/>
        <v>0.25548530203170616</v>
      </c>
      <c r="L89" s="15">
        <f t="shared" si="394"/>
        <v>0.29280592218523938</v>
      </c>
      <c r="M89" s="15">
        <f t="shared" si="394"/>
        <v>0.32297914435128589</v>
      </c>
      <c r="N89" s="15">
        <f t="shared" si="394"/>
        <v>0.30034454128295834</v>
      </c>
      <c r="O89" s="137">
        <f t="shared" si="394"/>
        <v>0.2832145939177878</v>
      </c>
      <c r="P89" s="15">
        <f t="shared" si="394"/>
        <v>0.29612703331241275</v>
      </c>
      <c r="Q89" s="15">
        <f t="shared" si="394"/>
        <v>0.31383944374665446</v>
      </c>
      <c r="R89" s="15">
        <f t="shared" ref="R89:W89" si="395">SUM(R86/R87)</f>
        <v>0.33776124487709519</v>
      </c>
      <c r="S89" s="15">
        <f t="shared" si="395"/>
        <v>0.33749922420816086</v>
      </c>
      <c r="T89" s="15">
        <f t="shared" si="395"/>
        <v>0.31657315461551733</v>
      </c>
      <c r="U89" s="15">
        <f t="shared" si="395"/>
        <v>0.31182275381082086</v>
      </c>
      <c r="V89" s="15">
        <f t="shared" si="395"/>
        <v>0.3147433491709607</v>
      </c>
      <c r="W89" s="15">
        <f t="shared" si="395"/>
        <v>0.32913176837984987</v>
      </c>
      <c r="X89" s="15">
        <f t="shared" ref="X89:AC89" si="396">SUM(X86/X87)</f>
        <v>0.3617454041874989</v>
      </c>
      <c r="Y89" s="15">
        <f t="shared" si="396"/>
        <v>0.38766039916373779</v>
      </c>
      <c r="Z89" s="151">
        <f t="shared" si="396"/>
        <v>0.39339414528842109</v>
      </c>
      <c r="AA89" s="137">
        <f t="shared" si="396"/>
        <v>0.38502203475074187</v>
      </c>
      <c r="AB89" s="15">
        <f t="shared" si="396"/>
        <v>0.39278936659878594</v>
      </c>
      <c r="AC89" s="15">
        <f t="shared" si="396"/>
        <v>0.40171794144702222</v>
      </c>
      <c r="AD89" s="15">
        <f t="shared" ref="AD89:AI89" si="397">SUM(AD86/AD87)</f>
        <v>0.43291963168092867</v>
      </c>
      <c r="AE89" s="15">
        <f t="shared" si="397"/>
        <v>0.42775345674306753</v>
      </c>
      <c r="AF89" s="15">
        <f t="shared" si="397"/>
        <v>0.41931423594841938</v>
      </c>
      <c r="AG89" s="15">
        <f t="shared" si="397"/>
        <v>0.41225618203644804</v>
      </c>
      <c r="AH89" s="15">
        <f t="shared" si="397"/>
        <v>0.4193763788699526</v>
      </c>
      <c r="AI89" s="15">
        <f t="shared" si="397"/>
        <v>0.43310133756197644</v>
      </c>
      <c r="AJ89" s="15">
        <f t="shared" ref="AJ89:AO89" si="398">SUM(AJ86/AJ87)</f>
        <v>0.4599763638114151</v>
      </c>
      <c r="AK89" s="15">
        <f t="shared" si="398"/>
        <v>0.47724169340123462</v>
      </c>
      <c r="AL89" s="151">
        <f t="shared" si="398"/>
        <v>0.48916408806858258</v>
      </c>
      <c r="AM89" s="15">
        <f t="shared" si="398"/>
        <v>0.46842241120037381</v>
      </c>
      <c r="AN89" s="15">
        <f t="shared" si="398"/>
        <v>0.48169724060296343</v>
      </c>
      <c r="AO89" s="15">
        <f t="shared" si="398"/>
        <v>0.51985928167280049</v>
      </c>
      <c r="AP89" s="15">
        <f t="shared" ref="AP89:AU89" si="399">SUM(AP86/AP87)</f>
        <v>0.52669949985712228</v>
      </c>
      <c r="AQ89" s="15">
        <f t="shared" si="399"/>
        <v>0.52621347190698498</v>
      </c>
      <c r="AR89" s="15">
        <f t="shared" si="399"/>
        <v>0.50788113066064788</v>
      </c>
      <c r="AS89" s="15">
        <f t="shared" si="399"/>
        <v>0.49037735532966448</v>
      </c>
      <c r="AT89" s="15">
        <f t="shared" si="399"/>
        <v>0.50618218818183947</v>
      </c>
      <c r="AU89" s="15">
        <f t="shared" si="399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0">SUM(AY86/AY87)</f>
        <v>0.55179274988683702</v>
      </c>
      <c r="AZ89" s="15">
        <f t="shared" si="400"/>
        <v>0.55932966302291975</v>
      </c>
      <c r="BA89" s="15">
        <f t="shared" si="400"/>
        <v>0.57913269081067476</v>
      </c>
      <c r="BB89" s="15">
        <f t="shared" si="400"/>
        <v>0.58326427649931256</v>
      </c>
      <c r="BC89" s="15">
        <f t="shared" si="400"/>
        <v>0.57703889289345711</v>
      </c>
      <c r="BD89" s="15">
        <f t="shared" si="400"/>
        <v>0.56106062488954433</v>
      </c>
      <c r="BE89" s="15">
        <f t="shared" si="400"/>
        <v>0.55115371688893455</v>
      </c>
      <c r="BF89" s="15">
        <f t="shared" si="400"/>
        <v>0.54719042137284912</v>
      </c>
      <c r="BG89" s="15">
        <f t="shared" si="400"/>
        <v>0.55779015316056624</v>
      </c>
      <c r="BH89" s="15">
        <f t="shared" ref="BH89:BM89" si="401">SUM(BH86/BH87)</f>
        <v>0.59043312439216167</v>
      </c>
      <c r="BI89" s="15">
        <f t="shared" si="401"/>
        <v>0.60866312329663852</v>
      </c>
      <c r="BJ89" s="24">
        <f t="shared" si="401"/>
        <v>0.60192315271138819</v>
      </c>
      <c r="BK89" s="15">
        <f t="shared" si="401"/>
        <v>0.58340498960965548</v>
      </c>
      <c r="BL89" s="15">
        <f t="shared" si="401"/>
        <v>0.5814285915980667</v>
      </c>
      <c r="BM89" s="15">
        <f t="shared" si="401"/>
        <v>0.60404414195501621</v>
      </c>
      <c r="BN89" s="15">
        <f t="shared" ref="BN89:BS89" si="402">SUM(BN86/BN87)</f>
        <v>0.62289003887740146</v>
      </c>
      <c r="BO89" s="15">
        <f t="shared" si="402"/>
        <v>0.62645023901885699</v>
      </c>
      <c r="BP89" s="15">
        <f t="shared" si="402"/>
        <v>0.61109662014740773</v>
      </c>
      <c r="BQ89" s="15">
        <f t="shared" si="402"/>
        <v>0.59940016306195265</v>
      </c>
      <c r="BR89" s="15">
        <f t="shared" si="402"/>
        <v>0.59440406663830192</v>
      </c>
      <c r="BS89" s="15">
        <f t="shared" si="402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3">SUM(BW86/BW87)</f>
        <v>0.61172895327057952</v>
      </c>
      <c r="BX89" s="15">
        <f t="shared" si="403"/>
        <v>0.6111747622252689</v>
      </c>
      <c r="BY89" s="15">
        <f t="shared" si="403"/>
        <v>0.62684367765946947</v>
      </c>
      <c r="BZ89" s="15">
        <f t="shared" si="403"/>
        <v>0.64104370416753498</v>
      </c>
      <c r="CA89" s="15">
        <f t="shared" si="403"/>
        <v>0.64245350245449473</v>
      </c>
      <c r="CB89" s="15">
        <f t="shared" si="403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4">SUM(CF86/CF87)</f>
        <v>0.64926198271605218</v>
      </c>
      <c r="CG89" s="15">
        <f t="shared" si="404"/>
        <v>0.65404387358803506</v>
      </c>
      <c r="CH89" s="15">
        <f t="shared" si="404"/>
        <v>0.65295496707337519</v>
      </c>
      <c r="CI89" s="79">
        <f t="shared" si="404"/>
        <v>0.63730772965117155</v>
      </c>
      <c r="CJ89" s="15">
        <f t="shared" si="404"/>
        <v>0.64320108349615246</v>
      </c>
      <c r="CK89" s="15">
        <f t="shared" si="404"/>
        <v>0.65786702752335291</v>
      </c>
      <c r="CL89" s="15">
        <f t="shared" si="404"/>
        <v>0.6608314531188666</v>
      </c>
      <c r="CM89" s="15">
        <f t="shared" si="404"/>
        <v>0.66162496118045444</v>
      </c>
      <c r="CN89" s="15">
        <f t="shared" si="404"/>
        <v>0.64937253660219851</v>
      </c>
      <c r="CO89" s="15">
        <f t="shared" si="404"/>
        <v>0.63553031055722387</v>
      </c>
      <c r="CP89" s="15">
        <f t="shared" si="404"/>
        <v>0.63875103000908573</v>
      </c>
      <c r="CQ89" s="15">
        <f t="shared" si="404"/>
        <v>0.64840798138126887</v>
      </c>
      <c r="CR89" s="15">
        <f t="shared" ref="CR89:EA89" si="405">SUM(CR86/CR87)</f>
        <v>0.67118799969440046</v>
      </c>
      <c r="CS89" s="15">
        <f t="shared" si="405"/>
        <v>0.68944269352782306</v>
      </c>
      <c r="CT89" s="24">
        <f t="shared" si="405"/>
        <v>0.68210406282549385</v>
      </c>
      <c r="CU89" s="15">
        <f t="shared" si="405"/>
        <v>0.65242161639883811</v>
      </c>
      <c r="CV89" s="15">
        <f t="shared" si="405"/>
        <v>0.66777079644616177</v>
      </c>
      <c r="CW89" s="15">
        <f t="shared" si="405"/>
        <v>0.67640217185737872</v>
      </c>
      <c r="CX89" s="15">
        <f t="shared" si="405"/>
        <v>0.6989598700860542</v>
      </c>
      <c r="CY89" s="15">
        <f t="shared" si="405"/>
        <v>0.70706545911042518</v>
      </c>
      <c r="CZ89" s="15">
        <f t="shared" si="405"/>
        <v>0.67972604657301905</v>
      </c>
      <c r="DA89" s="15">
        <f t="shared" si="405"/>
        <v>0.671645204084512</v>
      </c>
      <c r="DB89" s="15">
        <f t="shared" si="405"/>
        <v>0.67170185714667774</v>
      </c>
      <c r="DC89" s="15">
        <f t="shared" si="405"/>
        <v>0.67670725156057909</v>
      </c>
      <c r="DD89" s="15">
        <f t="shared" si="405"/>
        <v>0.69262259208591792</v>
      </c>
      <c r="DE89" s="15">
        <f t="shared" si="405"/>
        <v>0.71403423337666383</v>
      </c>
      <c r="DF89" s="24">
        <f t="shared" si="405"/>
        <v>0.71114362705576983</v>
      </c>
      <c r="DG89" s="15">
        <f t="shared" si="405"/>
        <v>0.6937586920039811</v>
      </c>
      <c r="DH89" s="15">
        <f t="shared" si="405"/>
        <v>0.69521006121518547</v>
      </c>
      <c r="DI89" s="15">
        <f t="shared" si="405"/>
        <v>0.71461676260212204</v>
      </c>
      <c r="DJ89" s="15">
        <f t="shared" si="405"/>
        <v>0.72550333722292037</v>
      </c>
      <c r="DK89" s="15">
        <f t="shared" si="405"/>
        <v>0.72470912492753348</v>
      </c>
      <c r="DL89" s="15">
        <f t="shared" si="405"/>
        <v>0.71006774112712057</v>
      </c>
      <c r="DM89" s="15">
        <f t="shared" si="405"/>
        <v>0.69338141477704607</v>
      </c>
      <c r="DN89" s="15">
        <f t="shared" si="405"/>
        <v>0.69242368079426053</v>
      </c>
      <c r="DO89" s="15">
        <f t="shared" si="405"/>
        <v>0.69976835095463885</v>
      </c>
      <c r="DP89" s="15">
        <f t="shared" si="405"/>
        <v>0.72074929471787097</v>
      </c>
      <c r="DQ89" s="15">
        <f t="shared" si="405"/>
        <v>0.73725381610965524</v>
      </c>
      <c r="DR89" s="15">
        <f t="shared" si="405"/>
        <v>0.73033997124563133</v>
      </c>
      <c r="DS89" s="15">
        <f t="shared" si="405"/>
        <v>0.72529841499422276</v>
      </c>
      <c r="DT89" s="15">
        <f t="shared" si="405"/>
        <v>0.74153271237894458</v>
      </c>
      <c r="DU89" s="15">
        <f t="shared" si="405"/>
        <v>0.74856717226056346</v>
      </c>
      <c r="DV89" s="15">
        <f t="shared" si="405"/>
        <v>0.75451558973823996</v>
      </c>
      <c r="DW89" s="15">
        <f t="shared" si="405"/>
        <v>0.74734661379618672</v>
      </c>
      <c r="DX89" s="15">
        <f t="shared" si="405"/>
        <v>0.73700741869727826</v>
      </c>
      <c r="DY89" s="15">
        <f t="shared" si="405"/>
        <v>0.72738653642768891</v>
      </c>
      <c r="DZ89" s="15">
        <f t="shared" si="405"/>
        <v>0.72596490709446182</v>
      </c>
      <c r="EA89" s="15">
        <f t="shared" si="405"/>
        <v>0.72957836740975957</v>
      </c>
      <c r="EB89" s="15">
        <f t="shared" ref="EB89:FH89" si="406">SUM(EB86/EB87)</f>
        <v>0.74359435585353517</v>
      </c>
      <c r="EC89" s="15">
        <f t="shared" si="406"/>
        <v>0.75527102667598389</v>
      </c>
      <c r="ED89" s="15">
        <f t="shared" si="406"/>
        <v>0.75545729453912869</v>
      </c>
      <c r="EE89" s="15">
        <f t="shared" si="406"/>
        <v>0.74220863355831379</v>
      </c>
      <c r="EF89" s="15">
        <f t="shared" si="406"/>
        <v>0.75682023957670641</v>
      </c>
      <c r="EG89" s="15">
        <f t="shared" si="406"/>
        <v>0.76118996899465707</v>
      </c>
      <c r="EH89" s="15">
        <f t="shared" si="406"/>
        <v>0.77149503780736495</v>
      </c>
      <c r="EI89" s="15">
        <f t="shared" si="406"/>
        <v>0.77205446021802449</v>
      </c>
      <c r="EJ89" s="15">
        <f t="shared" si="406"/>
        <v>0.76212506608293051</v>
      </c>
      <c r="EK89" s="15">
        <f t="shared" si="406"/>
        <v>0.74796379829455328</v>
      </c>
      <c r="EL89" s="15">
        <f t="shared" si="406"/>
        <v>0.74789757722059858</v>
      </c>
      <c r="EM89" s="15">
        <f t="shared" si="406"/>
        <v>0.7487641342666923</v>
      </c>
      <c r="EN89" s="15">
        <f t="shared" si="406"/>
        <v>0.76100930784824283</v>
      </c>
      <c r="EO89" s="15">
        <f t="shared" si="406"/>
        <v>0.78034651093894436</v>
      </c>
      <c r="EP89" s="15">
        <f t="shared" si="406"/>
        <v>0.77010798813028825</v>
      </c>
      <c r="EQ89" s="15">
        <f t="shared" si="406"/>
        <v>0.75867591969352166</v>
      </c>
      <c r="ER89" s="15">
        <f t="shared" si="406"/>
        <v>0.76582218735054586</v>
      </c>
      <c r="ES89" s="15">
        <f t="shared" si="406"/>
        <v>0.77241854815019317</v>
      </c>
      <c r="ET89" s="15">
        <f t="shared" si="406"/>
        <v>0.78912571113128427</v>
      </c>
      <c r="EU89" s="15">
        <f t="shared" si="406"/>
        <v>0.78352205959270094</v>
      </c>
      <c r="EV89" s="15">
        <f t="shared" si="406"/>
        <v>0.77552928296808754</v>
      </c>
      <c r="EW89" s="15">
        <f t="shared" si="406"/>
        <v>0.76580030270458466</v>
      </c>
      <c r="EX89" s="15">
        <f t="shared" si="406"/>
        <v>0.76536394542630837</v>
      </c>
      <c r="EY89" s="15">
        <f t="shared" si="406"/>
        <v>0.76658783010969378</v>
      </c>
      <c r="EZ89" s="15">
        <f t="shared" si="406"/>
        <v>0.78080242407400635</v>
      </c>
      <c r="FA89" s="15">
        <f t="shared" si="406"/>
        <v>0.78836006954943905</v>
      </c>
      <c r="FB89" s="15">
        <f t="shared" si="406"/>
        <v>0.79237257690239793</v>
      </c>
      <c r="FC89" s="15">
        <f t="shared" si="406"/>
        <v>0.77828902340827344</v>
      </c>
      <c r="FD89" s="15">
        <f t="shared" si="406"/>
        <v>0.77615326033427579</v>
      </c>
      <c r="FE89" s="15">
        <f t="shared" si="406"/>
        <v>0.78041122197543189</v>
      </c>
      <c r="FF89" s="15">
        <f t="shared" si="406"/>
        <v>0.79579057331279779</v>
      </c>
      <c r="FG89" s="15">
        <f t="shared" si="406"/>
        <v>0.79546809688161335</v>
      </c>
      <c r="FH89" s="15">
        <f t="shared" si="406"/>
        <v>0.78727793693632964</v>
      </c>
      <c r="FI89" s="15">
        <f t="shared" ref="FI89:FK89" si="407">SUM(FI86/FI87)</f>
        <v>0.77333551051863825</v>
      </c>
      <c r="FJ89" s="15">
        <f t="shared" si="407"/>
        <v>0.76665395275175463</v>
      </c>
      <c r="FK89" s="15">
        <f t="shared" si="407"/>
        <v>0.7715651915388706</v>
      </c>
    </row>
    <row r="91" spans="2:167" x14ac:dyDescent="0.25">
      <c r="R91" s="69"/>
    </row>
    <row r="93" spans="2:167" x14ac:dyDescent="0.25">
      <c r="B93" s="1" t="s">
        <v>45</v>
      </c>
      <c r="C93" s="186">
        <f>Oncor!C87/TOTAL!C87</f>
        <v>0.48048587496063705</v>
      </c>
    </row>
    <row r="94" spans="2:167" x14ac:dyDescent="0.25">
      <c r="B94" s="1" t="s">
        <v>83</v>
      </c>
      <c r="C94" s="186">
        <f>Centerpoint!C87/TOTAL!C87</f>
        <v>0.33477238793155073</v>
      </c>
    </row>
    <row r="95" spans="2:167" x14ac:dyDescent="0.25">
      <c r="B95" s="1" t="s">
        <v>24</v>
      </c>
      <c r="C95" s="186">
        <f>'AEP Central'!C87/TOTAL!C87</f>
        <v>0.10339226362908317</v>
      </c>
    </row>
    <row r="96" spans="2:167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84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"/>
  <sheetViews>
    <sheetView topLeftCell="A34" workbookViewId="0">
      <selection activeCell="N49" sqref="N49"/>
    </sheetView>
  </sheetViews>
  <sheetFormatPr defaultRowHeight="13.2" x14ac:dyDescent="0.25"/>
  <cols>
    <col min="1" max="1" width="10.33203125" customWidth="1"/>
    <col min="2" max="2" width="15" customWidth="1"/>
    <col min="3" max="3" width="9.21875" bestFit="1" customWidth="1"/>
    <col min="4" max="4" width="10.6640625" bestFit="1" customWidth="1"/>
    <col min="5" max="5" width="11.6640625" customWidth="1"/>
    <col min="6" max="6" width="9.5546875" customWidth="1"/>
  </cols>
  <sheetData>
    <row r="1" spans="1:17" s="2" customFormat="1" ht="17.399999999999999" x14ac:dyDescent="0.3">
      <c r="B1" s="70" t="s">
        <v>96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M4" s="45"/>
    </row>
    <row r="5" spans="1:17" s="2" customFormat="1" x14ac:dyDescent="0.25">
      <c r="A5" s="587" t="s">
        <v>61</v>
      </c>
      <c r="B5" s="44" t="s">
        <v>1</v>
      </c>
      <c r="C5" s="282">
        <v>0.38140000000000002</v>
      </c>
      <c r="D5" s="282">
        <v>0.35499999999999998</v>
      </c>
      <c r="E5" s="282">
        <v>0.2366</v>
      </c>
      <c r="F5" s="282">
        <v>0.25290000000000001</v>
      </c>
      <c r="G5" s="282">
        <v>0.1792</v>
      </c>
      <c r="H5" s="45"/>
      <c r="I5" s="45"/>
      <c r="J5" s="45"/>
      <c r="K5" s="45"/>
      <c r="L5" s="45"/>
      <c r="M5" s="45"/>
      <c r="N5" s="45"/>
    </row>
    <row r="6" spans="1:17" s="2" customFormat="1" x14ac:dyDescent="0.25">
      <c r="A6" s="587"/>
      <c r="B6" s="44" t="s">
        <v>8</v>
      </c>
      <c r="C6" s="282">
        <v>0.61860000000000004</v>
      </c>
      <c r="D6" s="282">
        <v>0.64500000000000002</v>
      </c>
      <c r="E6" s="282">
        <v>0.76339999999999997</v>
      </c>
      <c r="F6" s="282">
        <v>0.74709999999999999</v>
      </c>
      <c r="G6" s="282">
        <v>0.82079999999999997</v>
      </c>
      <c r="H6" s="45"/>
      <c r="I6" s="45"/>
      <c r="J6" s="45"/>
      <c r="K6" s="45"/>
      <c r="L6" s="45"/>
      <c r="M6" s="45"/>
      <c r="N6" s="45"/>
    </row>
    <row r="7" spans="1:17" x14ac:dyDescent="0.25">
      <c r="A7" s="558" t="s">
        <v>63</v>
      </c>
      <c r="B7" t="s">
        <v>1</v>
      </c>
      <c r="C7" s="282">
        <v>0.38250000000000001</v>
      </c>
      <c r="D7" s="282">
        <v>0.34770000000000001</v>
      </c>
      <c r="E7" s="282">
        <v>0.2162</v>
      </c>
      <c r="F7" s="282">
        <v>0.22120000000000001</v>
      </c>
      <c r="G7" s="282">
        <v>0.15620000000000001</v>
      </c>
      <c r="L7" s="383"/>
      <c r="M7" s="383"/>
      <c r="N7" s="383"/>
    </row>
    <row r="8" spans="1:17" ht="14.4" thickBot="1" x14ac:dyDescent="0.35">
      <c r="A8" s="558"/>
      <c r="B8" t="s">
        <v>8</v>
      </c>
      <c r="C8" s="354">
        <v>0.61750000000000005</v>
      </c>
      <c r="D8" s="354">
        <v>0.65229999999999999</v>
      </c>
      <c r="E8" s="354">
        <v>0.78380000000000005</v>
      </c>
      <c r="F8" s="354">
        <v>0.77880000000000005</v>
      </c>
      <c r="G8" s="354">
        <v>0.84379999999999999</v>
      </c>
      <c r="H8" s="339"/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N16" s="282"/>
      <c r="O16" s="282"/>
      <c r="P16" s="282"/>
      <c r="Q16" s="282"/>
    </row>
  </sheetData>
  <mergeCells count="2">
    <mergeCell ref="A5:A6"/>
    <mergeCell ref="A7:A8"/>
  </mergeCells>
  <phoneticPr fontId="7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M10"/>
  <sheetViews>
    <sheetView topLeftCell="C1" zoomScale="97" zoomScaleNormal="97" workbookViewId="0">
      <pane ySplit="1" topLeftCell="A11" activePane="bottomLeft" state="frozenSplit"/>
      <selection activeCell="EB37" sqref="EB37"/>
      <selection pane="bottomLeft" activeCell="Q39" sqref="Q39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69" ht="17.399999999999999" x14ac:dyDescent="0.3">
      <c r="A1" s="588" t="s">
        <v>62</v>
      </c>
      <c r="B1" s="588"/>
      <c r="C1" s="588"/>
      <c r="D1" s="588"/>
      <c r="E1" s="588"/>
      <c r="F1" s="588"/>
      <c r="G1" s="588"/>
      <c r="H1" s="588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</row>
    <row r="6" spans="1:169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</row>
    <row r="7" spans="1:169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69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69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69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7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M10"/>
  <sheetViews>
    <sheetView workbookViewId="0">
      <selection activeCell="O27" sqref="O27"/>
    </sheetView>
  </sheetViews>
  <sheetFormatPr defaultColWidth="9.109375" defaultRowHeight="13.2" x14ac:dyDescent="0.25"/>
  <cols>
    <col min="1" max="1" width="13.33203125" style="2" customWidth="1"/>
    <col min="2" max="2" width="11.33203125" style="2" bestFit="1" customWidth="1"/>
    <col min="3" max="16384" width="9.109375" style="2"/>
  </cols>
  <sheetData>
    <row r="1" spans="1:169" ht="17.399999999999999" x14ac:dyDescent="0.3">
      <c r="A1" s="588" t="s">
        <v>41</v>
      </c>
      <c r="B1" s="588"/>
      <c r="C1" s="588"/>
      <c r="D1" s="588"/>
      <c r="E1" s="588"/>
      <c r="F1" s="588"/>
      <c r="G1" s="588"/>
      <c r="H1" s="588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</row>
    <row r="6" spans="1:169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</row>
    <row r="7" spans="1:169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</row>
    <row r="8" spans="1:169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</row>
    <row r="9" spans="1:169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</row>
    <row r="10" spans="1:169" s="1" customFormat="1" x14ac:dyDescent="0.25">
      <c r="A10" s="46" t="s">
        <v>9</v>
      </c>
      <c r="B10" s="47">
        <f>TOTAL!C12</f>
        <v>1.7282126591911719E-2</v>
      </c>
      <c r="C10" s="47">
        <f>TOTAL!D12</f>
        <v>2.3205121367533131E-2</v>
      </c>
      <c r="D10" s="47">
        <f>TOTAL!E12</f>
        <v>2.1787375725814295E-2</v>
      </c>
      <c r="E10" s="47">
        <f>TOTAL!F12</f>
        <v>2.3135968803208205E-2</v>
      </c>
      <c r="F10" s="47">
        <f>TOTAL!G12</f>
        <v>2.9329579299585549E-2</v>
      </c>
      <c r="G10" s="47">
        <f>TOTAL!H12</f>
        <v>3.7127240685608603E-2</v>
      </c>
      <c r="H10" s="47">
        <f>TOTAL!I12</f>
        <v>3.3612172188349373E-2</v>
      </c>
      <c r="I10" s="47">
        <f>TOTAL!J12</f>
        <v>6.1525469016381555E-2</v>
      </c>
      <c r="J10" s="47">
        <f>TOTAL!K12</f>
        <v>6.5531663194051071E-2</v>
      </c>
      <c r="K10" s="47">
        <f>TOTAL!L12</f>
        <v>6.8420174588889326E-2</v>
      </c>
      <c r="L10" s="47">
        <f>TOTAL!M12</f>
        <v>7.057387037429029E-2</v>
      </c>
      <c r="M10" s="47">
        <f>TOTAL!N12</f>
        <v>7.3527907559583605E-2</v>
      </c>
      <c r="N10" s="47">
        <f>TOTAL!O12</f>
        <v>7.5918239780730687E-2</v>
      </c>
      <c r="O10" s="47">
        <f>TOTAL!P12</f>
        <v>7.977102764370482E-2</v>
      </c>
      <c r="P10" s="47">
        <f>TOTAL!Q12</f>
        <v>8.3990329868356889E-2</v>
      </c>
      <c r="Q10" s="47">
        <f>TOTAL!R12</f>
        <v>8.9903951569506368E-2</v>
      </c>
      <c r="R10" s="47">
        <f>TOTAL!S12</f>
        <v>9.4465475228821524E-2</v>
      </c>
      <c r="S10" s="47">
        <f>TOTAL!T12</f>
        <v>0.10001272689123324</v>
      </c>
      <c r="T10" s="47">
        <f>TOTAL!U12</f>
        <v>0.10644414789884436</v>
      </c>
      <c r="U10" s="47">
        <f>TOTAL!V12</f>
        <v>0.11268161336764569</v>
      </c>
      <c r="V10" s="47">
        <f>TOTAL!W12</f>
        <v>0.12088760324501407</v>
      </c>
      <c r="W10" s="47">
        <f>TOTAL!X12</f>
        <v>0.12978949386366098</v>
      </c>
      <c r="X10" s="47">
        <f>TOTAL!Y12</f>
        <v>0.13466991991491462</v>
      </c>
      <c r="Y10" s="47">
        <f>TOTAL!Z12</f>
        <v>0.14075199745814526</v>
      </c>
      <c r="Z10" s="47">
        <f>TOTAL!AA12</f>
        <v>0.14259505928936425</v>
      </c>
      <c r="AA10" s="47">
        <f>TOTAL!AB12</f>
        <v>0.14425340627772734</v>
      </c>
      <c r="AB10" s="47">
        <f>TOTAL!AC12</f>
        <v>0.14798693487172176</v>
      </c>
      <c r="AC10" s="47">
        <f>TOTAL!AD12</f>
        <v>0.1502213025325522</v>
      </c>
      <c r="AD10" s="47">
        <f>TOTAL!AE12</f>
        <v>0.15373096865656191</v>
      </c>
      <c r="AE10" s="47">
        <f>TOTAL!AF12</f>
        <v>0.15904818049975072</v>
      </c>
      <c r="AF10" s="47">
        <f>TOTAL!AG12</f>
        <v>0.16524058654716814</v>
      </c>
      <c r="AG10" s="47">
        <f>TOTAL!AH12</f>
        <v>0.17280799242394596</v>
      </c>
      <c r="AH10" s="47">
        <f>TOTAL!AI12</f>
        <v>0.18025774117782689</v>
      </c>
      <c r="AI10" s="47">
        <f>TOTAL!AJ12</f>
        <v>0.18717591937270253</v>
      </c>
      <c r="AJ10" s="47">
        <f>TOTAL!AK12</f>
        <v>0.19338298680926477</v>
      </c>
      <c r="AK10" s="47">
        <f>TOTAL!AL12</f>
        <v>0.19919054197588287</v>
      </c>
      <c r="AL10" s="47">
        <f>TOTAL!AM12</f>
        <v>0.20485300075745566</v>
      </c>
      <c r="AM10" s="47">
        <f>TOTAL!AN12</f>
        <v>0.20992843492920774</v>
      </c>
      <c r="AN10" s="47">
        <f>TOTAL!AO12</f>
        <v>0.21617905903898774</v>
      </c>
      <c r="AO10" s="47">
        <f>TOTAL!AP12</f>
        <v>0.22193760716397948</v>
      </c>
      <c r="AP10" s="47">
        <f>TOTAL!AQ12</f>
        <v>0.22954656385322109</v>
      </c>
      <c r="AQ10" s="47">
        <f>TOTAL!AR12</f>
        <v>0.23865597988809803</v>
      </c>
      <c r="AR10" s="47">
        <f>TOTAL!AS12</f>
        <v>0.24747425217978428</v>
      </c>
      <c r="AS10" s="47">
        <f>TOTAL!AT12</f>
        <v>0.2573130833153775</v>
      </c>
      <c r="AT10" s="47">
        <f>TOTAL!AU12</f>
        <v>0.26713394963856324</v>
      </c>
      <c r="AU10" s="47">
        <f>TOTAL!AV12</f>
        <v>0.27524946564756037</v>
      </c>
      <c r="AV10" s="47">
        <f>TOTAL!AW12</f>
        <v>0.28152783673317355</v>
      </c>
      <c r="AW10" s="47">
        <f>TOTAL!AX12</f>
        <v>0.28580838128753255</v>
      </c>
      <c r="AX10" s="47">
        <f>TOTAL!AY12</f>
        <v>0.28951849882391267</v>
      </c>
      <c r="AY10" s="47">
        <f>TOTAL!AZ12</f>
        <v>0.29289345099134018</v>
      </c>
      <c r="AZ10" s="47">
        <f>TOTAL!BA12</f>
        <v>0.29625878524455562</v>
      </c>
      <c r="BA10" s="47">
        <f>TOTAL!BB12</f>
        <v>0.30080431664409285</v>
      </c>
      <c r="BB10" s="47">
        <f>TOTAL!BC12</f>
        <v>0.30653339152548459</v>
      </c>
      <c r="BC10" s="47">
        <f>TOTAL!BD12</f>
        <v>0.31434388641245897</v>
      </c>
      <c r="BD10" s="47">
        <f>TOTAL!BE12</f>
        <v>0.32263491753907492</v>
      </c>
      <c r="BE10" s="47">
        <f>TOTAL!BF12</f>
        <v>0.33147071208275958</v>
      </c>
      <c r="BF10" s="47">
        <f>TOTAL!BG12</f>
        <v>0.3394357566146462</v>
      </c>
      <c r="BG10" s="47">
        <f>TOTAL!BH12</f>
        <v>0.34776726116819662</v>
      </c>
      <c r="BH10" s="47">
        <f>TOTAL!BI12</f>
        <v>0.35427194766291409</v>
      </c>
      <c r="BI10" s="47">
        <f>TOTAL!BJ12</f>
        <v>0.36054565011547651</v>
      </c>
      <c r="BJ10" s="47">
        <f>TOTAL!BK12</f>
        <v>0.36616918929993603</v>
      </c>
      <c r="BK10" s="47">
        <f>TOTAL!BL12</f>
        <v>0.37045201900305064</v>
      </c>
      <c r="BL10" s="47">
        <f>TOTAL!BM12</f>
        <v>0.37588427550647097</v>
      </c>
      <c r="BM10" s="47">
        <f>TOTAL!BN12</f>
        <v>0.38162471756012711</v>
      </c>
      <c r="BN10" s="47">
        <f>TOTAL!BO12</f>
        <v>0.38719157342704119</v>
      </c>
      <c r="BO10" s="47">
        <f>TOTAL!BP12</f>
        <v>0.39185421210399002</v>
      </c>
      <c r="BP10" s="47">
        <f>TOTAL!BQ12</f>
        <v>0.39622421995792323</v>
      </c>
      <c r="BQ10" s="47">
        <f>TOTAL!BR12</f>
        <v>0.40081821307742083</v>
      </c>
      <c r="BR10" s="47">
        <f>TOTAL!BS12</f>
        <v>0.40391062251432319</v>
      </c>
      <c r="BS10" s="47">
        <f>TOTAL!BT12</f>
        <v>0.40898495436111199</v>
      </c>
      <c r="BT10" s="47">
        <f>TOTAL!BU12</f>
        <v>0.41272154956341556</v>
      </c>
      <c r="BU10" s="47">
        <f>TOTAL!BV12</f>
        <v>0.41672498147213144</v>
      </c>
      <c r="BV10" s="47">
        <f>TOTAL!BW12</f>
        <v>0.41986179855095146</v>
      </c>
      <c r="BW10" s="47">
        <f>TOTAL!BX12</f>
        <v>0.4233169795316083</v>
      </c>
      <c r="BX10" s="47">
        <f>TOTAL!BY12</f>
        <v>0.42709418755208189</v>
      </c>
      <c r="BY10" s="47">
        <f>TOTAL!BZ12</f>
        <v>0.43168149084708185</v>
      </c>
      <c r="BZ10" s="47">
        <f>TOTAL!CA12</f>
        <v>0.43906824671392886</v>
      </c>
      <c r="CA10" s="47">
        <f>TOTAL!CB12</f>
        <v>0.43853670660518129</v>
      </c>
      <c r="CB10" s="47">
        <f>TOTAL!CC12</f>
        <v>0.43936967700319607</v>
      </c>
      <c r="CC10" s="47">
        <f>TOTAL!CD12</f>
        <v>0.44069416207958972</v>
      </c>
      <c r="CD10" s="47">
        <f>TOTAL!CE12</f>
        <v>0.44295707559617331</v>
      </c>
      <c r="CE10" s="47">
        <f>TOTAL!CF12</f>
        <v>0.44540430521157193</v>
      </c>
      <c r="CF10" s="47">
        <f>TOTAL!CG12</f>
        <v>0.44939604295132329</v>
      </c>
      <c r="CG10" s="47">
        <f>TOTAL!CH12</f>
        <v>0.45139866784168964</v>
      </c>
      <c r="CH10" s="47">
        <f>TOTAL!CI12</f>
        <v>0.45216468681334404</v>
      </c>
      <c r="CI10" s="47">
        <f>TOTAL!CJ12</f>
        <v>0.45461278772229508</v>
      </c>
      <c r="CJ10" s="47">
        <f>TOTAL!CK12</f>
        <v>0.45731103086288627</v>
      </c>
      <c r="CK10" s="47">
        <f>TOTAL!CL12</f>
        <v>0.46065659537579168</v>
      </c>
      <c r="CL10" s="47">
        <f>TOTAL!CM12</f>
        <v>0.46424787579415572</v>
      </c>
      <c r="CM10" s="47">
        <f>TOTAL!CN12</f>
        <v>0.46826566885480092</v>
      </c>
      <c r="CN10" s="47">
        <f>TOTAL!CO12</f>
        <v>0.4723207465985928</v>
      </c>
      <c r="CO10" s="47">
        <f>TOTAL!CP12</f>
        <v>0.47732598377015512</v>
      </c>
      <c r="CP10" s="47">
        <f>TOTAL!CQ12</f>
        <v>0.48332288075559104</v>
      </c>
      <c r="CQ10" s="281">
        <f>TOTAL!CR12</f>
        <v>0.48815012327759655</v>
      </c>
      <c r="CR10" s="281">
        <f>TOTAL!CS12</f>
        <v>0.49164707204481406</v>
      </c>
      <c r="CS10" s="281">
        <f>TOTAL!CT12</f>
        <v>0.49517899144292138</v>
      </c>
      <c r="CT10" s="281">
        <f>TOTAL!CU12</f>
        <v>0.49641917791461077</v>
      </c>
      <c r="CU10" s="281">
        <f>TOTAL!CV12</f>
        <v>0.50170168084210076</v>
      </c>
      <c r="CV10" s="281">
        <f>TOTAL!CW12</f>
        <v>0.50520168480269223</v>
      </c>
      <c r="CW10" s="281">
        <f>TOTAL!CX12</f>
        <v>0.50843862279096363</v>
      </c>
      <c r="CX10" s="281">
        <f>TOTAL!CY12</f>
        <v>0.51166990756200559</v>
      </c>
      <c r="CY10" s="281">
        <f>TOTAL!CZ12</f>
        <v>0.51554901300100586</v>
      </c>
      <c r="CZ10" s="281">
        <f>TOTAL!DA12</f>
        <v>0.51976687696885104</v>
      </c>
      <c r="DA10" s="281">
        <f>TOTAL!DB12</f>
        <v>0.52355900233192076</v>
      </c>
      <c r="DB10" s="281">
        <f>TOTAL!DC12</f>
        <v>0.52855165262752812</v>
      </c>
      <c r="DC10" s="281">
        <f>TOTAL!DD12</f>
        <v>0.53110612615020603</v>
      </c>
      <c r="DD10" s="281">
        <f>TOTAL!DE12</f>
        <v>0.53428641941120281</v>
      </c>
      <c r="DE10" s="281">
        <f>TOTAL!DF12</f>
        <v>0.53774756452352357</v>
      </c>
      <c r="DF10" s="281">
        <f>TOTAL!DG12</f>
        <v>0.53945376302451598</v>
      </c>
      <c r="DG10" s="281">
        <f>TOTAL!DH12</f>
        <v>0.54391733600476078</v>
      </c>
      <c r="DH10" s="281">
        <f>TOTAL!DI12</f>
        <v>0.54738565017095375</v>
      </c>
      <c r="DI10" s="281">
        <f>TOTAL!DJ12</f>
        <v>0.55002438693871536</v>
      </c>
      <c r="DJ10" s="281">
        <f>TOTAL!DK12</f>
        <v>0.55190390853210514</v>
      </c>
      <c r="DK10" s="281">
        <f>TOTAL!DL12</f>
        <v>0.55630300328568749</v>
      </c>
      <c r="DL10" s="281">
        <f>TOTAL!DM12</f>
        <v>0.5589622967463469</v>
      </c>
      <c r="DM10" s="281">
        <f>TOTAL!DN12</f>
        <v>0.56327421369141717</v>
      </c>
      <c r="DN10" s="281">
        <f>TOTAL!DO12</f>
        <v>0.56454961109477098</v>
      </c>
      <c r="DO10" s="281">
        <f>TOTAL!DP12</f>
        <v>0.56676286051133928</v>
      </c>
      <c r="DP10" s="281">
        <f>TOTAL!DQ12</f>
        <v>0.56997008919504211</v>
      </c>
      <c r="DQ10" s="281">
        <f>TOTAL!DR12</f>
        <v>0.57022267894810197</v>
      </c>
      <c r="DR10" s="281">
        <f>TOTAL!DS12</f>
        <v>0.57316488788601716</v>
      </c>
      <c r="DS10" s="281">
        <f>TOTAL!DT12</f>
        <v>0.57621920597708676</v>
      </c>
      <c r="DT10" s="281">
        <f>TOTAL!DU12</f>
        <v>0.57990502135681232</v>
      </c>
      <c r="DU10" s="281">
        <f>TOTAL!DV12</f>
        <v>0.58284230741202292</v>
      </c>
      <c r="DV10" s="281">
        <f>TOTAL!DW12</f>
        <v>0.58539360403255425</v>
      </c>
      <c r="DW10" s="281">
        <f>TOTAL!DX12</f>
        <v>0.58760344185280733</v>
      </c>
      <c r="DX10" s="281">
        <f>TOTAL!DY12</f>
        <v>0.59092472875520452</v>
      </c>
      <c r="DY10" s="281">
        <f>TOTAL!DZ12</f>
        <v>0.59331494043745647</v>
      </c>
      <c r="DZ10" s="281">
        <f>TOTAL!EA12</f>
        <v>0.59460972072827445</v>
      </c>
      <c r="EA10" s="281">
        <f>TOTAL!EB12</f>
        <v>0.59618937007423323</v>
      </c>
      <c r="EB10" s="281">
        <f>TOTAL!EC12</f>
        <v>0.59824767482995955</v>
      </c>
      <c r="EC10" s="281">
        <f>TOTAL!ED12</f>
        <v>0.59969499858330311</v>
      </c>
      <c r="ED10" s="281">
        <f>TOTAL!EE12</f>
        <v>0.60202117545443246</v>
      </c>
      <c r="EE10" s="281">
        <f>TOTAL!EF12</f>
        <v>0.60377569884040105</v>
      </c>
      <c r="EF10" s="281">
        <f>TOTAL!EG12</f>
        <v>0.60622344603751432</v>
      </c>
      <c r="EG10" s="281">
        <f>TOTAL!EH12</f>
        <v>0.60878149638233114</v>
      </c>
      <c r="EH10" s="281">
        <f>TOTAL!EI12</f>
        <v>0.61044944964506997</v>
      </c>
      <c r="EI10" s="281">
        <f>TOTAL!EJ12</f>
        <v>0.61251876449984077</v>
      </c>
      <c r="EJ10" s="281">
        <f>TOTAL!EK12</f>
        <v>0.61474837952508965</v>
      </c>
      <c r="EK10" s="281">
        <f>TOTAL!EL12</f>
        <v>0.61632582280903181</v>
      </c>
      <c r="EL10" s="281">
        <f>TOTAL!EM12</f>
        <v>0.61742396866946903</v>
      </c>
      <c r="EM10" s="281">
        <f>TOTAL!EN12</f>
        <v>0.61853288886397839</v>
      </c>
      <c r="EN10" s="281">
        <f>TOTAL!EO12</f>
        <v>0.62006726256391775</v>
      </c>
      <c r="EO10" s="281">
        <f>TOTAL!EP12</f>
        <v>0.62048776618893309</v>
      </c>
      <c r="EP10" s="281">
        <f>TOTAL!EQ12</f>
        <v>0.62081046213903568</v>
      </c>
      <c r="EQ10" s="281">
        <f>TOTAL!ER12</f>
        <v>0.62280177234940404</v>
      </c>
      <c r="ER10" s="281">
        <f>TOTAL!ES12</f>
        <v>0.62444917596758986</v>
      </c>
      <c r="ES10" s="281">
        <f>TOTAL!ET12</f>
        <v>0.6273038612882148</v>
      </c>
      <c r="ET10" s="281">
        <f>TOTAL!EU12</f>
        <v>0.62868457982289982</v>
      </c>
      <c r="EU10" s="281">
        <f>TOTAL!EV12</f>
        <v>0.63051943370483132</v>
      </c>
      <c r="EV10" s="281">
        <f>TOTAL!EW12</f>
        <v>0.63275240910713204</v>
      </c>
      <c r="EW10" s="281">
        <f>TOTAL!EX12</f>
        <v>0.63450473997087986</v>
      </c>
      <c r="EX10" s="281">
        <f>TOTAL!EY12</f>
        <v>0.63568257809463047</v>
      </c>
      <c r="EY10" s="281">
        <f>TOTAL!EZ12</f>
        <v>0.63741049284706841</v>
      </c>
      <c r="EZ10" s="281">
        <f>TOTAL!FA12</f>
        <v>0.63880380073958121</v>
      </c>
      <c r="FA10" s="281">
        <f>TOTAL!FB12</f>
        <v>0.64017855359704301</v>
      </c>
      <c r="FB10" s="281">
        <f>TOTAL!FC12</f>
        <v>0.64131057133823099</v>
      </c>
      <c r="FC10" s="281">
        <f>TOTAL!FD12</f>
        <v>0.6428854428873495</v>
      </c>
      <c r="FD10" s="281">
        <f>TOTAL!FE12</f>
        <v>0.64451162848948618</v>
      </c>
      <c r="FE10" s="281">
        <f>TOTAL!FF12</f>
        <v>0.64649625928930665</v>
      </c>
      <c r="FF10" s="281">
        <f>TOTAL!FG12</f>
        <v>0.64813938349709432</v>
      </c>
      <c r="FG10" s="281">
        <f>TOTAL!FH12</f>
        <v>0.64981216357035243</v>
      </c>
      <c r="FH10" s="281">
        <f>TOTAL!FI12</f>
        <v>0.65180323137394047</v>
      </c>
      <c r="FI10" s="281">
        <f>TOTAL!FJ12</f>
        <v>0.65340026671092011</v>
      </c>
      <c r="FJ10" s="281">
        <f>TOTAL!FK12</f>
        <v>0.65481561710538139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7" baseType="lpstr">
      <vt:lpstr>Oncor</vt:lpstr>
      <vt:lpstr>Centerpoint</vt:lpstr>
      <vt:lpstr>AEP Central</vt:lpstr>
      <vt:lpstr>AEP North</vt:lpstr>
      <vt:lpstr>TNMP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ccollier</dc:creator>
  <cp:lastModifiedBy>Godines, Grace</cp:lastModifiedBy>
  <cp:lastPrinted>2015-10-07T19:26:59Z</cp:lastPrinted>
  <dcterms:created xsi:type="dcterms:W3CDTF">2002-08-19T15:33:54Z</dcterms:created>
  <dcterms:modified xsi:type="dcterms:W3CDTF">2016-02-10T20:08:43Z</dcterms:modified>
</cp:coreProperties>
</file>